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poche\Desktop\Budget Summaries\"/>
    </mc:Choice>
  </mc:AlternateContent>
  <xr:revisionPtr revIDLastSave="0" documentId="8_{EAD659D7-A947-40A7-9F0F-2B752B2AEBDE}" xr6:coauthVersionLast="47" xr6:coauthVersionMax="47" xr10:uidLastSave="{00000000-0000-0000-0000-000000000000}"/>
  <bookViews>
    <workbookView xWindow="-120" yWindow="-120" windowWidth="29040" windowHeight="15840" xr2:uid="{4E28C490-E5CB-4184-8BC0-91C33B37E882}"/>
  </bookViews>
  <sheets>
    <sheet name="Exec Sum 12 13" sheetId="1" r:id="rId1"/>
  </sheets>
  <externalReferences>
    <externalReference r:id="rId2"/>
    <externalReference r:id="rId3"/>
  </externalReferences>
  <definedNames>
    <definedName name="AdminEmployees">[1]Input!$B$10</definedName>
    <definedName name="Commisssioners">[1]Input!$B$9</definedName>
    <definedName name="CurrentBudgetYr">[1]Input!$B$5</definedName>
    <definedName name="CYExcess">'Exec Sum 12 13'!$H$91</definedName>
    <definedName name="CYSurplus">'Exec Sum 12 13'!$H$100</definedName>
    <definedName name="CYTE">'Exec Sum 12 13'!$H$81</definedName>
    <definedName name="CYTETrans">'Exec Sum 12 13'!$H$87</definedName>
    <definedName name="CYTOR">'Exec Sum 12 13'!$H$23</definedName>
    <definedName name="CYTransfer">'Exec Sum 12 13'!$H$84</definedName>
    <definedName name="Date">[2]Data!$B$3</definedName>
    <definedName name="EndBudgetFiscalYr">[1]Input!$B$3</definedName>
    <definedName name="EndPrBudgetYr">[1]Input!$B$4</definedName>
    <definedName name="FiscalYrEnding">[1]Input!$B$2</definedName>
    <definedName name="FullTIme">[1]Input!$B$15</definedName>
    <definedName name="Heading1">[2]Data!$G$1</definedName>
    <definedName name="Heading2">[2]Data!$G$2</definedName>
    <definedName name="Heading3">[2]Data!$G$3</definedName>
    <definedName name="INtRate">[1]Input!$B$19</definedName>
    <definedName name="InvestAvgBal">[1]Input!$B$20</definedName>
    <definedName name="LampAvgBal">[1]Input!$B$22</definedName>
    <definedName name="LampIntRt">[1]Input!$B$21</definedName>
    <definedName name="LeveeMaintClerical">[1]Input!$B$12</definedName>
    <definedName name="LevMaintEmployees">[1]Input!$B$11</definedName>
    <definedName name="LLAPropVal">[1]Input!$B$18</definedName>
    <definedName name="Page12">'Exec Sum 12 13'!#REF!</definedName>
    <definedName name="Page13">'Exec Sum 12 13'!$A$106</definedName>
    <definedName name="PartTime">[1]Input!$B$16</definedName>
    <definedName name="PoliceFull">[1]Input!$B$13</definedName>
    <definedName name="PolicePart">[1]Input!$B$14</definedName>
    <definedName name="_xlnm.Print_Area" localSheetId="0">'Exec Sum 12 13'!$A$1:$J$100</definedName>
    <definedName name="PriorActFiscalYr">[1]Input!$B$7</definedName>
    <definedName name="PriorActualYr">[1]Input!$B$8</definedName>
    <definedName name="PriorBudgetYr">[1]Input!$B$6</definedName>
    <definedName name="PYExcess">'Exec Sum 12 13'!$F$91</definedName>
    <definedName name="PYSurplus">'Exec Sum 12 13'!$F$94</definedName>
    <definedName name="PYTE">'Exec Sum 12 13'!$F$81</definedName>
    <definedName name="PYTETrans">'Exec Sum 12 13'!$F$87</definedName>
    <definedName name="PYTOR">'Exec Sum 12 13'!$F$23</definedName>
    <definedName name="PYTransfer">'Exec Sum 12 13'!$F$84</definedName>
    <definedName name="TotalEmpl">[1]Input!$B$17</definedName>
    <definedName name="Yr1PctInc">[1]Revenue!#REF!</definedName>
    <definedName name="Yr2PctInc">[1]Revenue!#REF!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1" l="1"/>
  <c r="H84" i="1"/>
  <c r="J84" i="1" s="1"/>
  <c r="F84" i="1"/>
  <c r="D84" i="1"/>
  <c r="H79" i="1"/>
  <c r="H78" i="1"/>
  <c r="J78" i="1" s="1"/>
  <c r="F78" i="1"/>
  <c r="D78" i="1"/>
  <c r="H77" i="1"/>
  <c r="J77" i="1" s="1"/>
  <c r="F77" i="1"/>
  <c r="D77" i="1"/>
  <c r="H76" i="1"/>
  <c r="J76" i="1" s="1"/>
  <c r="F76" i="1"/>
  <c r="F79" i="1" s="1"/>
  <c r="D76" i="1"/>
  <c r="D79" i="1" s="1"/>
  <c r="H75" i="1"/>
  <c r="J75" i="1" s="1"/>
  <c r="F75" i="1"/>
  <c r="D75" i="1"/>
  <c r="H74" i="1"/>
  <c r="J74" i="1" s="1"/>
  <c r="F74" i="1"/>
  <c r="D74" i="1"/>
  <c r="H70" i="1"/>
  <c r="J70" i="1" s="1"/>
  <c r="F70" i="1"/>
  <c r="D70" i="1"/>
  <c r="H69" i="1"/>
  <c r="J69" i="1" s="1"/>
  <c r="F69" i="1"/>
  <c r="D69" i="1"/>
  <c r="H68" i="1"/>
  <c r="J68" i="1" s="1"/>
  <c r="F68" i="1"/>
  <c r="F71" i="1" s="1"/>
  <c r="D68" i="1"/>
  <c r="D71" i="1" s="1"/>
  <c r="J65" i="1"/>
  <c r="H65" i="1"/>
  <c r="F65" i="1"/>
  <c r="D65" i="1"/>
  <c r="A57" i="1"/>
  <c r="H50" i="1"/>
  <c r="J50" i="1" s="1"/>
  <c r="F50" i="1"/>
  <c r="D50" i="1"/>
  <c r="J49" i="1"/>
  <c r="H49" i="1"/>
  <c r="F49" i="1"/>
  <c r="D49" i="1"/>
  <c r="H48" i="1"/>
  <c r="J48" i="1" s="1"/>
  <c r="F48" i="1"/>
  <c r="D48" i="1"/>
  <c r="H47" i="1"/>
  <c r="J47" i="1" s="1"/>
  <c r="F47" i="1"/>
  <c r="D47" i="1"/>
  <c r="J46" i="1"/>
  <c r="H46" i="1"/>
  <c r="F46" i="1"/>
  <c r="D46" i="1"/>
  <c r="H45" i="1"/>
  <c r="J45" i="1" s="1"/>
  <c r="F45" i="1"/>
  <c r="F51" i="1" s="1"/>
  <c r="D45" i="1"/>
  <c r="D51" i="1" s="1"/>
  <c r="J41" i="1"/>
  <c r="H41" i="1"/>
  <c r="F41" i="1"/>
  <c r="D41" i="1"/>
  <c r="H40" i="1"/>
  <c r="J40" i="1" s="1"/>
  <c r="F40" i="1"/>
  <c r="D40" i="1"/>
  <c r="H39" i="1"/>
  <c r="J39" i="1" s="1"/>
  <c r="F39" i="1"/>
  <c r="D39" i="1"/>
  <c r="J38" i="1"/>
  <c r="H38" i="1"/>
  <c r="F38" i="1"/>
  <c r="D38" i="1"/>
  <c r="H37" i="1"/>
  <c r="J37" i="1" s="1"/>
  <c r="F37" i="1"/>
  <c r="D37" i="1"/>
  <c r="H36" i="1"/>
  <c r="H42" i="1" s="1"/>
  <c r="F36" i="1"/>
  <c r="F42" i="1" s="1"/>
  <c r="D36" i="1"/>
  <c r="D42" i="1" s="1"/>
  <c r="J35" i="1"/>
  <c r="H35" i="1"/>
  <c r="F35" i="1"/>
  <c r="D35" i="1"/>
  <c r="D32" i="1"/>
  <c r="H31" i="1"/>
  <c r="J31" i="1" s="1"/>
  <c r="F31" i="1"/>
  <c r="D31" i="1"/>
  <c r="J30" i="1"/>
  <c r="H30" i="1"/>
  <c r="F30" i="1"/>
  <c r="D30" i="1"/>
  <c r="H29" i="1"/>
  <c r="J29" i="1" s="1"/>
  <c r="F29" i="1"/>
  <c r="D29" i="1"/>
  <c r="H28" i="1"/>
  <c r="F28" i="1"/>
  <c r="F32" i="1" s="1"/>
  <c r="D28" i="1"/>
  <c r="D21" i="1"/>
  <c r="H20" i="1"/>
  <c r="H21" i="1" s="1"/>
  <c r="F20" i="1"/>
  <c r="F21" i="1" s="1"/>
  <c r="D20" i="1"/>
  <c r="J19" i="1"/>
  <c r="H19" i="1"/>
  <c r="F19" i="1"/>
  <c r="D19" i="1"/>
  <c r="H15" i="1"/>
  <c r="F15" i="1"/>
  <c r="D15" i="1"/>
  <c r="H14" i="1"/>
  <c r="J14" i="1" s="1"/>
  <c r="F14" i="1"/>
  <c r="D14" i="1"/>
  <c r="H13" i="1"/>
  <c r="J13" i="1" s="1"/>
  <c r="F13" i="1"/>
  <c r="D13" i="1"/>
  <c r="H12" i="1"/>
  <c r="F12" i="1"/>
  <c r="D12" i="1"/>
  <c r="D16" i="1" s="1"/>
  <c r="J10" i="1"/>
  <c r="H10" i="1"/>
  <c r="F10" i="1"/>
  <c r="D10" i="1"/>
  <c r="A3" i="1"/>
  <c r="J79" i="1" l="1"/>
  <c r="D81" i="1"/>
  <c r="D87" i="1" s="1"/>
  <c r="J51" i="1"/>
  <c r="J71" i="1"/>
  <c r="J20" i="1"/>
  <c r="J21" i="1" s="1"/>
  <c r="J28" i="1"/>
  <c r="J36" i="1"/>
  <c r="J42" i="1" s="1"/>
  <c r="H71" i="1"/>
  <c r="F16" i="1"/>
  <c r="F23" i="1" s="1"/>
  <c r="F91" i="1" s="1"/>
  <c r="F97" i="1" s="1"/>
  <c r="H97" i="1" s="1"/>
  <c r="H32" i="1"/>
  <c r="H81" i="1" s="1"/>
  <c r="H87" i="1" s="1"/>
  <c r="H51" i="1"/>
  <c r="F81" i="1"/>
  <c r="F87" i="1" s="1"/>
  <c r="D23" i="1"/>
  <c r="D91" i="1" s="1"/>
  <c r="J12" i="1"/>
  <c r="H16" i="1"/>
  <c r="H23" i="1" s="1"/>
  <c r="H91" i="1" l="1"/>
  <c r="H100" i="1" s="1"/>
  <c r="J32" i="1"/>
  <c r="J81" i="1"/>
  <c r="J87" i="1" s="1"/>
  <c r="J23" i="1"/>
  <c r="J91" i="1" s="1"/>
  <c r="J16" i="1"/>
</calcChain>
</file>

<file path=xl/sharedStrings.xml><?xml version="1.0" encoding="utf-8"?>
<sst xmlns="http://schemas.openxmlformats.org/spreadsheetml/2006/main" count="84" uniqueCount="53">
  <si>
    <t>PONTCHARTRAIN LEVEE DISTRICT</t>
  </si>
  <si>
    <t>GENERAL FUND BUDGET</t>
  </si>
  <si>
    <t>Addendum "A"</t>
  </si>
  <si>
    <t>SUMMARY OF REVENUES AND EXPENDITURES</t>
  </si>
  <si>
    <t>ACTUAL</t>
  </si>
  <si>
    <t>OVER(UNDER)</t>
  </si>
  <si>
    <t>REVENUES</t>
  </si>
  <si>
    <t>Pg</t>
  </si>
  <si>
    <t>AS OF</t>
  </si>
  <si>
    <t>BUDGET</t>
  </si>
  <si>
    <t>No.</t>
  </si>
  <si>
    <t>LOCAL SOURCES</t>
  </si>
  <si>
    <t>Ad Valorem Taxes</t>
  </si>
  <si>
    <t>Use of Money and Property</t>
  </si>
  <si>
    <t>Miscellaneous</t>
  </si>
  <si>
    <t>Refund of Expenditures</t>
  </si>
  <si>
    <t xml:space="preserve">             TOTAL LOCAL SOURCES</t>
  </si>
  <si>
    <t>STATE SOURCES</t>
  </si>
  <si>
    <t>Intergovernmental Revenue</t>
  </si>
  <si>
    <t>Revenue Sharing</t>
  </si>
  <si>
    <t xml:space="preserve">            TOTAL STATE SOURCES</t>
  </si>
  <si>
    <t xml:space="preserve">  TOTAL OPERATING REVENUES</t>
  </si>
  <si>
    <t>EXPENDITURES</t>
  </si>
  <si>
    <t>EXECUTIVE</t>
  </si>
  <si>
    <t>Personal Services</t>
  </si>
  <si>
    <t>Operating Services</t>
  </si>
  <si>
    <t>Travel/Other Charges</t>
  </si>
  <si>
    <t>Capital Outlay</t>
  </si>
  <si>
    <t xml:space="preserve">             TOTAL EXECUTIVE</t>
  </si>
  <si>
    <t>ADMINISTRATION</t>
  </si>
  <si>
    <t>Materials and Supplies</t>
  </si>
  <si>
    <t>Intergovernmental</t>
  </si>
  <si>
    <t xml:space="preserve">             TOTAL ADMINISTRATION</t>
  </si>
  <si>
    <t>LEVEE MAINTENANCE</t>
  </si>
  <si>
    <t>Contingency/Emergency</t>
  </si>
  <si>
    <t xml:space="preserve">        TOTAL LEVEE MAINTENANCE</t>
  </si>
  <si>
    <t>EXPENDITURES - CONTINUED</t>
  </si>
  <si>
    <t>LEVEE CONSTRUCTION</t>
  </si>
  <si>
    <t>Materials &amp; Supplies</t>
  </si>
  <si>
    <t xml:space="preserve"> TOTAL LEVEE CONSTRUCTION</t>
  </si>
  <si>
    <t>POLICE</t>
  </si>
  <si>
    <t xml:space="preserve">             TOTAL POLICE</t>
  </si>
  <si>
    <t>TOTAL EXPENDITURES</t>
  </si>
  <si>
    <t>TRANSFERS TO OTHER FUNDS</t>
  </si>
  <si>
    <t xml:space="preserve"> </t>
  </si>
  <si>
    <t>TOTAL EXPENDITURES AND</t>
  </si>
  <si>
    <t xml:space="preserve">    TRANSFERS TO OTHER FUNDS</t>
  </si>
  <si>
    <t>EXCESS REVENUE/(DEFICIT)</t>
  </si>
  <si>
    <t>PRIOR YEAR SURPLUS - 6/30/24</t>
  </si>
  <si>
    <t xml:space="preserve">   (Per Audit)</t>
  </si>
  <si>
    <t>ESTIMATED SURPLUS - 6/30/25</t>
  </si>
  <si>
    <t xml:space="preserve">    </t>
  </si>
  <si>
    <t>ESTIMATED SURPLUS - 6/30/26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</si>
</sst>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_);\(0.00\)"/>
    <numFmt numFmtId="166" formatCode="_(&quot;$&quot;* #,##0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name val="Aptos Narrow"/>
      <family val="2"/>
      <scheme val="minor"/>
    </font>
    <font>
      <u/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0" xfId="1" applyNumberFormat="1" applyFont="1"/>
    <xf numFmtId="42" fontId="0" fillId="0" borderId="0" xfId="0" applyNumberFormat="1"/>
    <xf numFmtId="37" fontId="2" fillId="0" borderId="0" xfId="1" applyNumberFormat="1" applyFont="1"/>
    <xf numFmtId="41" fontId="0" fillId="0" borderId="0" xfId="0" applyNumberFormat="1"/>
    <xf numFmtId="37" fontId="2" fillId="0" borderId="2" xfId="1" applyNumberFormat="1" applyFont="1" applyBorder="1"/>
    <xf numFmtId="0" fontId="2" fillId="3" borderId="1" xfId="0" applyFont="1" applyFill="1" applyBorder="1" applyAlignment="1">
      <alignment horizontal="center"/>
    </xf>
    <xf numFmtId="37" fontId="2" fillId="0" borderId="3" xfId="1" applyNumberFormat="1" applyFont="1" applyBorder="1"/>
    <xf numFmtId="37" fontId="2" fillId="0" borderId="4" xfId="1" applyNumberFormat="1" applyFont="1" applyBorder="1"/>
    <xf numFmtId="41" fontId="0" fillId="0" borderId="4" xfId="0" applyNumberFormat="1" applyBorder="1"/>
    <xf numFmtId="37" fontId="2" fillId="0" borderId="0" xfId="1" applyNumberFormat="1" applyFont="1" applyBorder="1"/>
    <xf numFmtId="0" fontId="2" fillId="0" borderId="5" xfId="0" applyFont="1" applyBorder="1"/>
    <xf numFmtId="0" fontId="6" fillId="0" borderId="0" xfId="0" applyFont="1"/>
    <xf numFmtId="0" fontId="2" fillId="4" borderId="1" xfId="0" applyFont="1" applyFill="1" applyBorder="1" applyAlignment="1">
      <alignment horizontal="center"/>
    </xf>
    <xf numFmtId="37" fontId="0" fillId="0" borderId="0" xfId="0" applyNumberFormat="1"/>
    <xf numFmtId="37" fontId="2" fillId="0" borderId="5" xfId="1" applyNumberFormat="1" applyFont="1" applyBorder="1"/>
    <xf numFmtId="164" fontId="2" fillId="0" borderId="0" xfId="1" applyNumberFormat="1" applyFont="1" applyBorder="1"/>
    <xf numFmtId="37" fontId="2" fillId="0" borderId="0" xfId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5" borderId="1" xfId="0" applyFont="1" applyFill="1" applyBorder="1" applyAlignment="1">
      <alignment horizontal="center"/>
    </xf>
    <xf numFmtId="41" fontId="2" fillId="0" borderId="0" xfId="1" applyNumberFormat="1" applyFont="1"/>
    <xf numFmtId="38" fontId="2" fillId="0" borderId="0" xfId="1" applyNumberFormat="1" applyFont="1"/>
    <xf numFmtId="38" fontId="4" fillId="0" borderId="0" xfId="0" applyNumberFormat="1" applyFont="1" applyAlignment="1">
      <alignment horizontal="center"/>
    </xf>
    <xf numFmtId="41" fontId="0" fillId="0" borderId="5" xfId="0" applyNumberFormat="1" applyBorder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4" xfId="1" applyNumberFormat="1" applyFont="1" applyBorder="1"/>
    <xf numFmtId="42" fontId="0" fillId="0" borderId="4" xfId="0" applyNumberFormat="1" applyBorder="1"/>
    <xf numFmtId="37" fontId="2" fillId="0" borderId="5" xfId="1" applyNumberFormat="1" applyFont="1" applyFill="1" applyBorder="1"/>
    <xf numFmtId="166" fontId="2" fillId="0" borderId="0" xfId="1" applyNumberFormat="1" applyFont="1"/>
    <xf numFmtId="164" fontId="2" fillId="0" borderId="6" xfId="1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24"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  <dxf>
      <font>
        <color rgb="FFFF0000"/>
      </font>
    </dxf>
    <dxf>
      <font>
        <color rgb="FF1F913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Jerri\Budget%202025-2026\PLD%20Budget%2025-26%20Final.xlsx" TargetMode="External"/><Relationship Id="rId1" Type="http://schemas.openxmlformats.org/officeDocument/2006/relationships/externalLinkPath" Target="file:///P:\Jerri\Budget%202025-2026\PLD%20Budget%2025-26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ouyea.ws-63nk9p1/Desktop/Budget%20in%20Process%202018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Project Input"/>
      <sheetName val="Changes to Draft"/>
      <sheetName val="Cover"/>
      <sheetName val="Title"/>
      <sheetName val="Board"/>
      <sheetName val="ToC"/>
      <sheetName val="Intro"/>
      <sheetName val="Analysis"/>
      <sheetName val="CapitalOutlay"/>
      <sheetName val="Exec Sum 12 13"/>
      <sheetName val="Revenue"/>
      <sheetName val="Executive"/>
      <sheetName val="Administration"/>
      <sheetName val="Maintenance"/>
      <sheetName val="Construction"/>
      <sheetName val="Police"/>
      <sheetName val="Transfers"/>
      <sheetName val="Summary"/>
      <sheetName val="Project Detail"/>
      <sheetName val="TransferDetail"/>
      <sheetName val="Graphs"/>
      <sheetName val="LA Boards Commissions"/>
      <sheetName val="Projects"/>
      <sheetName val="Capital Outlay Request"/>
      <sheetName val="Five Yr Plan"/>
      <sheetName val="Draft  Watermark"/>
    </sheetNames>
    <sheetDataSet>
      <sheetData sheetId="0">
        <row r="2">
          <cell r="B2" t="str">
            <v>FISCAL YEAR ENDING JUNE 30, 2026</v>
          </cell>
        </row>
        <row r="3">
          <cell r="B3" t="str">
            <v>June 30, 2026</v>
          </cell>
        </row>
        <row r="4">
          <cell r="B4" t="str">
            <v>June 30, 2024</v>
          </cell>
        </row>
        <row r="5">
          <cell r="B5" t="str">
            <v>2025-26</v>
          </cell>
        </row>
        <row r="6">
          <cell r="B6" t="str">
            <v>2024-25</v>
          </cell>
        </row>
        <row r="7">
          <cell r="B7" t="str">
            <v>2023-24</v>
          </cell>
        </row>
        <row r="8">
          <cell r="B8">
            <v>45473</v>
          </cell>
        </row>
        <row r="9">
          <cell r="B9" t="str">
            <v>nine (9)</v>
          </cell>
        </row>
        <row r="10">
          <cell r="B10" t="str">
            <v>four (4)</v>
          </cell>
        </row>
        <row r="11">
          <cell r="B11" t="str">
            <v>thirty-one (31)</v>
          </cell>
        </row>
        <row r="12">
          <cell r="B12" t="str">
            <v>two (2)</v>
          </cell>
        </row>
        <row r="13">
          <cell r="B13" t="str">
            <v>six (6)</v>
          </cell>
        </row>
        <row r="14">
          <cell r="B14" t="str">
            <v>one (1)</v>
          </cell>
        </row>
        <row r="15">
          <cell r="B15" t="str">
            <v>forty-three (43)</v>
          </cell>
        </row>
        <row r="16">
          <cell r="B16" t="str">
            <v>one (1)</v>
          </cell>
        </row>
        <row r="17">
          <cell r="B17" t="str">
            <v>fifty-three (53)</v>
          </cell>
        </row>
        <row r="18">
          <cell r="B18">
            <v>5485259206.7988672</v>
          </cell>
        </row>
        <row r="19">
          <cell r="B19">
            <v>2.1060068377818025E-2</v>
          </cell>
        </row>
        <row r="20">
          <cell r="B20">
            <v>10414781</v>
          </cell>
        </row>
        <row r="21">
          <cell r="B21">
            <v>3.7699999999999997E-2</v>
          </cell>
        </row>
        <row r="22">
          <cell r="B22">
            <v>56230134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5">
          <cell r="D45">
            <v>17326202.349999998</v>
          </cell>
          <cell r="F45">
            <v>17700968</v>
          </cell>
          <cell r="H45">
            <v>19386965</v>
          </cell>
        </row>
        <row r="69">
          <cell r="D69">
            <v>2834016.0500000003</v>
          </cell>
          <cell r="F69">
            <v>1980401</v>
          </cell>
          <cell r="H69">
            <v>2330000</v>
          </cell>
        </row>
        <row r="75">
          <cell r="D75">
            <v>1798.63</v>
          </cell>
          <cell r="F75">
            <v>0</v>
          </cell>
          <cell r="H75">
            <v>0</v>
          </cell>
        </row>
        <row r="85">
          <cell r="D85">
            <v>1989274.06</v>
          </cell>
          <cell r="F85">
            <v>0</v>
          </cell>
          <cell r="H85">
            <v>0</v>
          </cell>
        </row>
        <row r="94">
          <cell r="D94">
            <v>0</v>
          </cell>
          <cell r="F94">
            <v>0</v>
          </cell>
          <cell r="H94">
            <v>0</v>
          </cell>
        </row>
        <row r="114">
          <cell r="D114">
            <v>399073.97</v>
          </cell>
          <cell r="F114">
            <v>263730</v>
          </cell>
          <cell r="H114">
            <v>281926</v>
          </cell>
        </row>
      </sheetData>
      <sheetData sheetId="12">
        <row r="22">
          <cell r="D22">
            <v>44540.83</v>
          </cell>
          <cell r="F22">
            <v>68200</v>
          </cell>
          <cell r="H22">
            <v>127795</v>
          </cell>
        </row>
        <row r="48">
          <cell r="D48">
            <v>38397.32</v>
          </cell>
          <cell r="F48">
            <v>49050</v>
          </cell>
          <cell r="H48">
            <v>51100</v>
          </cell>
        </row>
        <row r="65">
          <cell r="D65">
            <v>48559.81</v>
          </cell>
          <cell r="F65">
            <v>64500</v>
          </cell>
          <cell r="H65">
            <v>64500</v>
          </cell>
        </row>
        <row r="83">
          <cell r="D83">
            <v>1229.33</v>
          </cell>
          <cell r="F83">
            <v>3000</v>
          </cell>
          <cell r="H83">
            <v>0</v>
          </cell>
        </row>
      </sheetData>
      <sheetData sheetId="13">
        <row r="22">
          <cell r="D22">
            <v>530372.55000000005</v>
          </cell>
          <cell r="F22">
            <v>617850</v>
          </cell>
          <cell r="H22">
            <v>629850</v>
          </cell>
        </row>
        <row r="127">
          <cell r="D127">
            <v>643805.22</v>
          </cell>
          <cell r="F127">
            <v>1046950</v>
          </cell>
          <cell r="H127">
            <v>1107000</v>
          </cell>
        </row>
        <row r="136">
          <cell r="D136">
            <v>17809.670000000002</v>
          </cell>
          <cell r="F136">
            <v>30300</v>
          </cell>
          <cell r="H136">
            <v>30700</v>
          </cell>
        </row>
        <row r="143">
          <cell r="D143">
            <v>8903.2200000000012</v>
          </cell>
          <cell r="F143">
            <v>14000</v>
          </cell>
          <cell r="H143">
            <v>14500</v>
          </cell>
        </row>
        <row r="158">
          <cell r="D158">
            <v>5281.49</v>
          </cell>
          <cell r="F158">
            <v>7100</v>
          </cell>
          <cell r="H158">
            <v>7100</v>
          </cell>
        </row>
        <row r="197">
          <cell r="D197">
            <v>91210.89</v>
          </cell>
          <cell r="F197">
            <v>115500</v>
          </cell>
          <cell r="H197">
            <v>70500</v>
          </cell>
        </row>
        <row r="223">
          <cell r="D223">
            <v>575292.63</v>
          </cell>
          <cell r="F223">
            <v>588800</v>
          </cell>
          <cell r="H223">
            <v>643500</v>
          </cell>
        </row>
      </sheetData>
      <sheetData sheetId="14">
        <row r="22">
          <cell r="D22">
            <v>3240139.6799999997</v>
          </cell>
          <cell r="F22">
            <v>4085990</v>
          </cell>
          <cell r="H22">
            <v>4452828</v>
          </cell>
        </row>
        <row r="112">
          <cell r="D112">
            <v>869426.53000000014</v>
          </cell>
          <cell r="F112">
            <v>3231200</v>
          </cell>
          <cell r="H112">
            <v>1891550</v>
          </cell>
        </row>
        <row r="157">
          <cell r="D157">
            <v>274677.58999999997</v>
          </cell>
          <cell r="F157">
            <v>1174000</v>
          </cell>
          <cell r="H157">
            <v>1283000</v>
          </cell>
        </row>
        <row r="162">
          <cell r="D162">
            <v>0</v>
          </cell>
          <cell r="F162">
            <v>350000</v>
          </cell>
          <cell r="H162">
            <v>350000</v>
          </cell>
        </row>
        <row r="169">
          <cell r="D169">
            <v>1038.8800000000001</v>
          </cell>
          <cell r="F169">
            <v>5600</v>
          </cell>
          <cell r="H169">
            <v>5600</v>
          </cell>
        </row>
        <row r="224">
          <cell r="D224">
            <v>361539.74</v>
          </cell>
          <cell r="F224">
            <v>698700</v>
          </cell>
          <cell r="H224">
            <v>1634000</v>
          </cell>
        </row>
      </sheetData>
      <sheetData sheetId="15">
        <row r="39">
          <cell r="D39">
            <v>883786.83999999985</v>
          </cell>
          <cell r="F39">
            <v>2838400</v>
          </cell>
          <cell r="H39">
            <v>2811000</v>
          </cell>
        </row>
        <row r="44">
          <cell r="D44">
            <v>3387.5</v>
          </cell>
          <cell r="F44">
            <v>650000</v>
          </cell>
          <cell r="H44">
            <v>650000</v>
          </cell>
        </row>
        <row r="48">
          <cell r="D48">
            <v>0</v>
          </cell>
          <cell r="F48">
            <v>0</v>
          </cell>
          <cell r="H48">
            <v>0</v>
          </cell>
        </row>
      </sheetData>
      <sheetData sheetId="16">
        <row r="20">
          <cell r="D20">
            <v>649441.05999999982</v>
          </cell>
          <cell r="F20">
            <v>860500</v>
          </cell>
          <cell r="H20">
            <v>892220</v>
          </cell>
        </row>
        <row r="71">
          <cell r="D71">
            <v>145844.83000000002</v>
          </cell>
          <cell r="F71">
            <v>166700</v>
          </cell>
          <cell r="H71">
            <v>184550</v>
          </cell>
        </row>
        <row r="82">
          <cell r="D82">
            <v>30862.94</v>
          </cell>
          <cell r="F82">
            <v>93000</v>
          </cell>
          <cell r="H82">
            <v>106500</v>
          </cell>
        </row>
        <row r="88">
          <cell r="D88">
            <v>120</v>
          </cell>
          <cell r="F88">
            <v>5000</v>
          </cell>
          <cell r="H88">
            <v>5000</v>
          </cell>
        </row>
        <row r="117">
          <cell r="D117">
            <v>133609.39000000001</v>
          </cell>
          <cell r="F117">
            <v>154500</v>
          </cell>
          <cell r="H117">
            <v>118500</v>
          </cell>
        </row>
      </sheetData>
      <sheetData sheetId="17">
        <row r="20">
          <cell r="D20">
            <v>1233549.32</v>
          </cell>
          <cell r="F20">
            <v>1694000</v>
          </cell>
          <cell r="H20">
            <v>2021800</v>
          </cell>
        </row>
      </sheetData>
      <sheetData sheetId="18">
        <row r="22">
          <cell r="F22">
            <v>63401944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alaries"/>
      <sheetName val="Cover Sheets"/>
      <sheetName val="TOC"/>
      <sheetName val="Board"/>
      <sheetName val="President Letter"/>
      <sheetName val="Analysis Narrative"/>
      <sheetName val="Transfer 10"/>
      <sheetName val="Cap Outlay 11"/>
      <sheetName val="Sum Rev Exp 12 13"/>
      <sheetName val="Detail 14 29"/>
      <sheetName val="Glossary"/>
      <sheetName val="Graphs"/>
      <sheetName val="OtherInputs"/>
      <sheetName val="Insert"/>
      <sheetName val="LA Boards and Commisions Act 12"/>
      <sheetName val="Sheet7"/>
      <sheetName val="Sheet1"/>
      <sheetName val="Capital Outlay Request - CBI"/>
      <sheetName val="Changes"/>
      <sheetName val="BudVar Rev Exp 12 13"/>
      <sheetName val="Cash Flows"/>
    </sheetNames>
    <sheetDataSet>
      <sheetData sheetId="0">
        <row r="1">
          <cell r="G1" t="str">
            <v>ACTUAL 2016</v>
          </cell>
        </row>
        <row r="2">
          <cell r="G2" t="str">
            <v>BUDGET 2017</v>
          </cell>
        </row>
        <row r="3">
          <cell r="B3" t="str">
            <v>CALENDAR YEAR ENDING DECEMBER 31, 2018</v>
          </cell>
          <cell r="G3" t="str">
            <v>BUDGET 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A6A4-7C1C-43E3-B4A8-57724082DE9D}">
  <sheetPr>
    <tabColor theme="6" tint="0.39997558519241921"/>
    <pageSetUpPr fitToPage="1"/>
  </sheetPr>
  <dimension ref="A1:O105"/>
  <sheetViews>
    <sheetView tabSelected="1" topLeftCell="A39" zoomScaleNormal="100" workbookViewId="0">
      <selection activeCell="A58" sqref="A58"/>
    </sheetView>
  </sheetViews>
  <sheetFormatPr defaultRowHeight="15" x14ac:dyDescent="0.25"/>
  <cols>
    <col min="1" max="1" width="27.140625" customWidth="1"/>
    <col min="2" max="2" width="8.140625" customWidth="1"/>
    <col min="3" max="3" width="4.42578125" customWidth="1"/>
    <col min="4" max="4" width="13.42578125" customWidth="1"/>
    <col min="5" max="5" width="1.5703125" customWidth="1"/>
    <col min="6" max="6" width="12.7109375" customWidth="1"/>
    <col min="7" max="7" width="1.140625" customWidth="1"/>
    <col min="8" max="8" width="12.7109375" customWidth="1"/>
    <col min="9" max="9" width="1" customWidth="1"/>
    <col min="10" max="10" width="13.42578125" customWidth="1"/>
  </cols>
  <sheetData>
    <row r="1" spans="1:10" ht="1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" customHeight="1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5" customHeight="1" x14ac:dyDescent="0.25">
      <c r="A3" s="45" t="str">
        <f>+FiscalYrEnding</f>
        <v>FISCAL YEAR ENDING JUNE 30, 2026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5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</row>
    <row r="5" spans="1:10" ht="6.75" customHeight="1" x14ac:dyDescent="0.25"/>
    <row r="6" spans="1:10" ht="15" customHeight="1" x14ac:dyDescent="0.25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</row>
    <row r="7" spans="1:10" ht="6.75" customHeight="1" x14ac:dyDescent="0.25">
      <c r="A7" s="3"/>
      <c r="B7" s="3"/>
      <c r="C7" s="2"/>
      <c r="D7" s="3"/>
      <c r="E7" s="3"/>
      <c r="F7" s="3"/>
      <c r="G7" s="3"/>
      <c r="H7" s="3"/>
      <c r="I7" s="3"/>
      <c r="J7" s="3"/>
    </row>
    <row r="8" spans="1:10" ht="15" customHeight="1" x14ac:dyDescent="0.25">
      <c r="A8" s="4"/>
      <c r="B8" s="4"/>
      <c r="C8" s="5"/>
      <c r="D8" s="1" t="s">
        <v>4</v>
      </c>
      <c r="J8" s="1" t="s">
        <v>5</v>
      </c>
    </row>
    <row r="9" spans="1:10" ht="15" customHeight="1" x14ac:dyDescent="0.25">
      <c r="A9" s="6" t="s">
        <v>6</v>
      </c>
      <c r="B9" s="6"/>
      <c r="C9" s="2" t="s">
        <v>7</v>
      </c>
      <c r="D9" s="1" t="s">
        <v>8</v>
      </c>
      <c r="F9" s="1" t="s">
        <v>9</v>
      </c>
      <c r="H9" s="1" t="s">
        <v>9</v>
      </c>
      <c r="J9" s="1" t="s">
        <v>9</v>
      </c>
    </row>
    <row r="10" spans="1:10" ht="15" customHeight="1" x14ac:dyDescent="0.25">
      <c r="A10" s="3"/>
      <c r="B10" s="3"/>
      <c r="C10" s="7" t="s">
        <v>10</v>
      </c>
      <c r="D10" s="8">
        <f>+PriorActualYr</f>
        <v>45473</v>
      </c>
      <c r="F10" s="9" t="str">
        <f>+PriorBudgetYr</f>
        <v>2024-25</v>
      </c>
      <c r="H10" s="9" t="str">
        <f>+CurrentBudgetYr</f>
        <v>2025-26</v>
      </c>
      <c r="J10" s="9" t="str">
        <f>+F10</f>
        <v>2024-25</v>
      </c>
    </row>
    <row r="11" spans="1:10" ht="15" customHeight="1" x14ac:dyDescent="0.25">
      <c r="A11" s="6" t="s">
        <v>11</v>
      </c>
      <c r="B11" s="6"/>
      <c r="C11" s="7"/>
      <c r="D11" s="3"/>
      <c r="E11" s="3"/>
      <c r="F11" s="3"/>
      <c r="G11" s="3"/>
      <c r="H11" s="3"/>
      <c r="I11" s="3"/>
      <c r="J11" s="3"/>
    </row>
    <row r="12" spans="1:10" ht="15" customHeight="1" x14ac:dyDescent="0.25">
      <c r="A12" s="3" t="s">
        <v>12</v>
      </c>
      <c r="B12" s="3"/>
      <c r="C12" s="10">
        <v>14</v>
      </c>
      <c r="D12" s="11">
        <f>+[1]Revenue!D45</f>
        <v>17326202.349999998</v>
      </c>
      <c r="E12" s="11"/>
      <c r="F12" s="11">
        <f>+[1]Revenue!F45</f>
        <v>17700968</v>
      </c>
      <c r="G12" s="11"/>
      <c r="H12" s="11">
        <f>+[1]Revenue!H45</f>
        <v>19386965</v>
      </c>
      <c r="I12" s="11"/>
      <c r="J12" s="12">
        <f>SUM(H12-F12)</f>
        <v>1685997</v>
      </c>
    </row>
    <row r="13" spans="1:10" ht="15" customHeight="1" x14ac:dyDescent="0.25">
      <c r="A13" s="3" t="s">
        <v>13</v>
      </c>
      <c r="B13" s="3"/>
      <c r="C13" s="10">
        <v>15</v>
      </c>
      <c r="D13" s="13">
        <f>+[1]Revenue!D69</f>
        <v>2834016.0500000003</v>
      </c>
      <c r="E13" s="13"/>
      <c r="F13" s="13">
        <f>+[1]Revenue!F69</f>
        <v>1980401</v>
      </c>
      <c r="G13" s="13"/>
      <c r="H13" s="13">
        <f>+[1]Revenue!H69</f>
        <v>2330000</v>
      </c>
      <c r="I13" s="13"/>
      <c r="J13" s="14">
        <f>SUM(H13-F13)</f>
        <v>349599</v>
      </c>
    </row>
    <row r="14" spans="1:10" ht="15" customHeight="1" x14ac:dyDescent="0.25">
      <c r="A14" s="3" t="s">
        <v>14</v>
      </c>
      <c r="B14" s="3"/>
      <c r="C14" s="10">
        <v>15</v>
      </c>
      <c r="D14" s="13">
        <f>+[1]Revenue!D75</f>
        <v>1798.63</v>
      </c>
      <c r="E14" s="13"/>
      <c r="F14" s="13">
        <f>+[1]Revenue!F75</f>
        <v>0</v>
      </c>
      <c r="G14" s="13"/>
      <c r="H14" s="13">
        <f>+[1]Revenue!H75</f>
        <v>0</v>
      </c>
      <c r="I14" s="13"/>
      <c r="J14" s="14">
        <f>SUM(H14-F14)</f>
        <v>0</v>
      </c>
    </row>
    <row r="15" spans="1:10" ht="15" customHeight="1" x14ac:dyDescent="0.25">
      <c r="A15" s="3" t="s">
        <v>15</v>
      </c>
      <c r="B15" s="3"/>
      <c r="C15" s="10">
        <v>15</v>
      </c>
      <c r="D15" s="15">
        <f>+[1]Revenue!D85</f>
        <v>1989274.06</v>
      </c>
      <c r="E15" s="13"/>
      <c r="F15" s="13">
        <f>+[1]Revenue!F85</f>
        <v>0</v>
      </c>
      <c r="G15" s="13"/>
      <c r="H15" s="13">
        <f>+[1]Revenue!H85</f>
        <v>0</v>
      </c>
      <c r="I15" s="13"/>
      <c r="J15" s="14">
        <v>0</v>
      </c>
    </row>
    <row r="16" spans="1:10" ht="15" customHeight="1" x14ac:dyDescent="0.25">
      <c r="A16" s="3" t="s">
        <v>16</v>
      </c>
      <c r="B16" s="3"/>
      <c r="C16" s="16">
        <v>15</v>
      </c>
      <c r="D16" s="17">
        <f>+SUBTOTAL(109,D11:D15)</f>
        <v>22151291.089999996</v>
      </c>
      <c r="E16" s="13"/>
      <c r="F16" s="18">
        <f>+SUBTOTAL(109,F11:F15)</f>
        <v>19681369</v>
      </c>
      <c r="G16" s="13"/>
      <c r="H16" s="18">
        <f>+SUBTOTAL(109,H11:H15)</f>
        <v>21716965</v>
      </c>
      <c r="I16" s="13"/>
      <c r="J16" s="19">
        <f>+SUBTOTAL(109,J11:J15)</f>
        <v>2035596</v>
      </c>
    </row>
    <row r="17" spans="1:10" ht="10.15" customHeight="1" x14ac:dyDescent="0.25">
      <c r="A17" s="3"/>
      <c r="B17" s="3"/>
      <c r="C17" s="2"/>
      <c r="D17" s="13"/>
      <c r="E17" s="13"/>
      <c r="F17" s="13"/>
      <c r="G17" s="13"/>
      <c r="H17" s="13"/>
      <c r="I17" s="13"/>
      <c r="J17" s="13"/>
    </row>
    <row r="18" spans="1:10" ht="15" customHeight="1" x14ac:dyDescent="0.25">
      <c r="A18" s="6" t="s">
        <v>17</v>
      </c>
      <c r="B18" s="6"/>
      <c r="C18" s="7"/>
      <c r="D18" s="13"/>
      <c r="E18" s="13"/>
      <c r="F18" s="13"/>
      <c r="G18" s="13"/>
      <c r="H18" s="13"/>
      <c r="I18" s="13"/>
      <c r="J18" s="13"/>
    </row>
    <row r="19" spans="1:10" ht="15" hidden="1" customHeight="1" x14ac:dyDescent="0.25">
      <c r="A19" s="3" t="s">
        <v>18</v>
      </c>
      <c r="B19" s="3"/>
      <c r="C19" s="10">
        <v>16</v>
      </c>
      <c r="D19" s="20">
        <f>+[1]Revenue!D94</f>
        <v>0</v>
      </c>
      <c r="E19" s="13"/>
      <c r="F19" s="20">
        <f>+[1]Revenue!F94</f>
        <v>0</v>
      </c>
      <c r="G19" s="20"/>
      <c r="H19" s="20">
        <f>+[1]Revenue!H94</f>
        <v>0</v>
      </c>
      <c r="I19" s="13"/>
      <c r="J19" s="14">
        <f>SUM(H19-F19)</f>
        <v>0</v>
      </c>
    </row>
    <row r="20" spans="1:10" ht="15" customHeight="1" x14ac:dyDescent="0.25">
      <c r="A20" s="3" t="s">
        <v>19</v>
      </c>
      <c r="B20" s="3"/>
      <c r="C20" s="10">
        <v>16</v>
      </c>
      <c r="D20" s="15">
        <f>+[1]Revenue!D114</f>
        <v>399073.97</v>
      </c>
      <c r="E20" s="13"/>
      <c r="F20" s="13">
        <f>+[1]Revenue!F114</f>
        <v>263730</v>
      </c>
      <c r="G20" s="13"/>
      <c r="H20" s="13">
        <f>+[1]Revenue!H114</f>
        <v>281926</v>
      </c>
      <c r="I20" s="13"/>
      <c r="J20" s="14">
        <f>SUM(H20-F20)</f>
        <v>18196</v>
      </c>
    </row>
    <row r="21" spans="1:10" ht="15" customHeight="1" x14ac:dyDescent="0.25">
      <c r="A21" s="3" t="s">
        <v>20</v>
      </c>
      <c r="B21" s="3"/>
      <c r="C21" s="16">
        <v>16</v>
      </c>
      <c r="D21" s="17">
        <f>+SUBTOTAL(109,D18:D20)</f>
        <v>399073.97</v>
      </c>
      <c r="E21" s="13"/>
      <c r="F21" s="18">
        <f>+SUBTOTAL(109,F18:F20)</f>
        <v>263730</v>
      </c>
      <c r="G21" s="13"/>
      <c r="H21" s="18">
        <f>+SUBTOTAL(109,H18:H20)</f>
        <v>281926</v>
      </c>
      <c r="I21" s="13"/>
      <c r="J21" s="19">
        <f>+SUBTOTAL(109,J18:J20)</f>
        <v>18196</v>
      </c>
    </row>
    <row r="22" spans="1:10" ht="15" customHeight="1" x14ac:dyDescent="0.25">
      <c r="A22" s="3"/>
      <c r="B22" s="3"/>
      <c r="C22" s="2"/>
      <c r="D22" s="21"/>
      <c r="E22" s="3"/>
      <c r="F22" s="21"/>
      <c r="G22" s="3"/>
      <c r="H22" s="21"/>
      <c r="I22" s="3"/>
      <c r="J22" s="3"/>
    </row>
    <row r="23" spans="1:10" ht="15" customHeight="1" x14ac:dyDescent="0.25">
      <c r="A23" s="22" t="s">
        <v>21</v>
      </c>
      <c r="B23" s="22"/>
      <c r="C23" s="23">
        <v>16</v>
      </c>
      <c r="D23" s="13">
        <f>+SUBTOTAL(109,D11:D22)</f>
        <v>22550365.059999995</v>
      </c>
      <c r="E23" s="13"/>
      <c r="F23" s="13">
        <f>+SUBTOTAL(109,F11:F22)</f>
        <v>19945099</v>
      </c>
      <c r="G23" s="13"/>
      <c r="H23" s="13">
        <f>+SUBTOTAL(109,H11:H22)</f>
        <v>21998891</v>
      </c>
      <c r="I23" s="13"/>
      <c r="J23" s="19">
        <f>+SUBTOTAL(109,J11:J22)</f>
        <v>2053792</v>
      </c>
    </row>
    <row r="24" spans="1:10" ht="6.6" customHeight="1" x14ac:dyDescent="0.25">
      <c r="A24" s="3"/>
      <c r="B24" s="3"/>
      <c r="C24" s="2"/>
      <c r="D24" s="13"/>
      <c r="E24" s="13"/>
      <c r="F24" s="13"/>
      <c r="G24" s="13"/>
      <c r="H24" s="13"/>
      <c r="I24" s="13"/>
      <c r="J24" s="14"/>
    </row>
    <row r="25" spans="1:10" ht="15" customHeight="1" x14ac:dyDescent="0.25">
      <c r="A25" s="6" t="s">
        <v>22</v>
      </c>
      <c r="B25" s="6"/>
      <c r="C25" s="7"/>
      <c r="D25" s="13"/>
      <c r="E25" s="13"/>
      <c r="F25" s="13"/>
      <c r="G25" s="13"/>
      <c r="H25" s="13"/>
      <c r="I25" s="13"/>
      <c r="J25" s="13"/>
    </row>
    <row r="26" spans="1:10" ht="6.75" customHeight="1" x14ac:dyDescent="0.25">
      <c r="A26" s="6"/>
      <c r="B26" s="6"/>
      <c r="C26" s="7"/>
      <c r="D26" s="13"/>
      <c r="E26" s="13"/>
      <c r="F26" s="13"/>
      <c r="G26" s="13"/>
      <c r="H26" s="13"/>
      <c r="I26" s="13"/>
      <c r="J26" s="13"/>
    </row>
    <row r="27" spans="1:10" ht="15" customHeight="1" x14ac:dyDescent="0.25">
      <c r="A27" s="6" t="s">
        <v>23</v>
      </c>
      <c r="B27" s="6"/>
      <c r="C27" s="7"/>
      <c r="D27" s="13"/>
      <c r="E27" s="13"/>
      <c r="F27" s="13"/>
      <c r="G27" s="13"/>
      <c r="H27" s="13"/>
      <c r="I27" s="13"/>
      <c r="J27" s="13"/>
    </row>
    <row r="28" spans="1:10" ht="15" customHeight="1" x14ac:dyDescent="0.25">
      <c r="A28" s="3" t="s">
        <v>24</v>
      </c>
      <c r="B28" s="3"/>
      <c r="C28" s="10">
        <v>17</v>
      </c>
      <c r="D28" s="13">
        <f>+[1]Executive!D22</f>
        <v>44540.83</v>
      </c>
      <c r="E28" s="13"/>
      <c r="F28" s="13">
        <f>+[1]Executive!F22</f>
        <v>68200</v>
      </c>
      <c r="G28" s="13"/>
      <c r="H28" s="13">
        <f>+[1]Executive!H22</f>
        <v>127795</v>
      </c>
      <c r="I28" s="13"/>
      <c r="J28" s="24">
        <f>SUM(H28-F28)</f>
        <v>59595</v>
      </c>
    </row>
    <row r="29" spans="1:10" ht="15" customHeight="1" x14ac:dyDescent="0.25">
      <c r="A29" s="3" t="s">
        <v>25</v>
      </c>
      <c r="B29" s="3"/>
      <c r="C29" s="10">
        <v>17</v>
      </c>
      <c r="D29" s="13">
        <f>+[1]Executive!D48</f>
        <v>38397.32</v>
      </c>
      <c r="E29" s="13"/>
      <c r="F29" s="13">
        <f>+[1]Executive!F48</f>
        <v>49050</v>
      </c>
      <c r="G29" s="13"/>
      <c r="H29" s="13">
        <f>+[1]Executive!H48</f>
        <v>51100</v>
      </c>
      <c r="I29" s="13"/>
      <c r="J29" s="14">
        <f>SUM(H29-F29)</f>
        <v>2050</v>
      </c>
    </row>
    <row r="30" spans="1:10" ht="15" customHeight="1" x14ac:dyDescent="0.25">
      <c r="A30" s="3" t="s">
        <v>26</v>
      </c>
      <c r="B30" s="3"/>
      <c r="C30" s="10">
        <v>18</v>
      </c>
      <c r="D30" s="13">
        <f>+[1]Executive!D65</f>
        <v>48559.81</v>
      </c>
      <c r="E30" s="13"/>
      <c r="F30" s="13">
        <f>+[1]Executive!F65</f>
        <v>64500</v>
      </c>
      <c r="G30" s="13"/>
      <c r="H30" s="13">
        <f>+[1]Executive!H65</f>
        <v>64500</v>
      </c>
      <c r="I30" s="13"/>
      <c r="J30" s="14">
        <f>SUM(H30-F30)</f>
        <v>0</v>
      </c>
    </row>
    <row r="31" spans="1:10" ht="15" customHeight="1" x14ac:dyDescent="0.25">
      <c r="A31" s="3" t="s">
        <v>27</v>
      </c>
      <c r="B31" s="3"/>
      <c r="C31" s="10">
        <v>18</v>
      </c>
      <c r="D31" s="15">
        <f>+[1]Executive!D83</f>
        <v>1229.33</v>
      </c>
      <c r="E31" s="13"/>
      <c r="F31" s="13">
        <f>+[1]Executive!F83</f>
        <v>3000</v>
      </c>
      <c r="G31" s="13"/>
      <c r="H31" s="13">
        <f>+[1]Executive!H83</f>
        <v>0</v>
      </c>
      <c r="I31" s="13"/>
      <c r="J31" s="14">
        <f>SUM(H31-F31)</f>
        <v>-3000</v>
      </c>
    </row>
    <row r="32" spans="1:10" ht="15" customHeight="1" x14ac:dyDescent="0.25">
      <c r="A32" s="3" t="s">
        <v>28</v>
      </c>
      <c r="B32" s="3"/>
      <c r="C32" s="16">
        <v>18</v>
      </c>
      <c r="D32" s="17">
        <f>+SUBTOTAL(109,D27:D31)</f>
        <v>132727.28999999998</v>
      </c>
      <c r="E32" s="13"/>
      <c r="F32" s="18">
        <f>+SUBTOTAL(109,F27:F31)</f>
        <v>184750</v>
      </c>
      <c r="G32" s="13"/>
      <c r="H32" s="18">
        <f>+SUBTOTAL(109,H27:H31)</f>
        <v>243395</v>
      </c>
      <c r="I32" s="13"/>
      <c r="J32" s="19">
        <f>+SUBTOTAL(109,J27:J31)</f>
        <v>58645</v>
      </c>
    </row>
    <row r="33" spans="1:15" ht="7.9" customHeight="1" x14ac:dyDescent="0.25">
      <c r="A33" s="3"/>
      <c r="B33" s="3"/>
      <c r="C33" s="2"/>
      <c r="D33" s="13"/>
      <c r="E33" s="13"/>
      <c r="F33" s="13"/>
      <c r="G33" s="13"/>
      <c r="H33" s="13"/>
      <c r="I33" s="13"/>
      <c r="J33" s="13"/>
    </row>
    <row r="34" spans="1:15" ht="15" customHeight="1" x14ac:dyDescent="0.25">
      <c r="A34" s="6" t="s">
        <v>29</v>
      </c>
      <c r="B34" s="6"/>
      <c r="C34" s="7"/>
      <c r="D34" s="13"/>
      <c r="E34" s="13"/>
      <c r="F34" s="13"/>
      <c r="G34" s="13"/>
      <c r="H34" s="13"/>
      <c r="I34" s="13"/>
      <c r="J34" s="13"/>
    </row>
    <row r="35" spans="1:15" ht="15" customHeight="1" x14ac:dyDescent="0.25">
      <c r="A35" s="3" t="s">
        <v>24</v>
      </c>
      <c r="B35" s="3"/>
      <c r="C35" s="10">
        <v>19</v>
      </c>
      <c r="D35" s="13">
        <f>+[1]Administration!D22</f>
        <v>530372.55000000005</v>
      </c>
      <c r="E35" s="13"/>
      <c r="F35" s="13">
        <f>+[1]Administration!F22</f>
        <v>617850</v>
      </c>
      <c r="G35" s="13"/>
      <c r="H35" s="13">
        <f>+[1]Administration!H22</f>
        <v>629850</v>
      </c>
      <c r="I35" s="13"/>
      <c r="J35" s="14">
        <f t="shared" ref="J35:J41" si="0">SUM(H35-F35)</f>
        <v>12000</v>
      </c>
    </row>
    <row r="36" spans="1:15" ht="15" customHeight="1" x14ac:dyDescent="0.25">
      <c r="A36" s="3" t="s">
        <v>25</v>
      </c>
      <c r="B36" s="3"/>
      <c r="C36" s="10">
        <v>21</v>
      </c>
      <c r="D36" s="13">
        <f>+[1]Administration!D127</f>
        <v>643805.22</v>
      </c>
      <c r="E36" s="13"/>
      <c r="F36" s="13">
        <f>+[1]Administration!F127</f>
        <v>1046950</v>
      </c>
      <c r="G36" s="13"/>
      <c r="H36" s="13">
        <f>+[1]Administration!H127</f>
        <v>1107000</v>
      </c>
      <c r="I36" s="13"/>
      <c r="J36" s="14">
        <f t="shared" si="0"/>
        <v>60050</v>
      </c>
    </row>
    <row r="37" spans="1:15" ht="15" customHeight="1" x14ac:dyDescent="0.25">
      <c r="A37" s="3" t="s">
        <v>30</v>
      </c>
      <c r="B37" s="3"/>
      <c r="C37" s="10">
        <v>21</v>
      </c>
      <c r="D37" s="13">
        <f>+[1]Administration!D136</f>
        <v>17809.670000000002</v>
      </c>
      <c r="E37" s="13"/>
      <c r="F37" s="13">
        <f>+[1]Administration!F136</f>
        <v>30300</v>
      </c>
      <c r="G37" s="13"/>
      <c r="H37" s="13">
        <f>+[1]Administration!H136</f>
        <v>30700</v>
      </c>
      <c r="I37" s="13"/>
      <c r="J37" s="24">
        <f t="shared" si="0"/>
        <v>400</v>
      </c>
    </row>
    <row r="38" spans="1:15" ht="15" customHeight="1" x14ac:dyDescent="0.25">
      <c r="A38" s="3" t="s">
        <v>26</v>
      </c>
      <c r="B38" s="3"/>
      <c r="C38" s="10">
        <v>21</v>
      </c>
      <c r="D38" s="13">
        <f>+[1]Administration!D143</f>
        <v>8903.2200000000012</v>
      </c>
      <c r="E38" s="13"/>
      <c r="F38" s="13">
        <f>+[1]Administration!F143</f>
        <v>14000</v>
      </c>
      <c r="G38" s="13"/>
      <c r="H38" s="13">
        <f>+[1]Administration!H143</f>
        <v>14500</v>
      </c>
      <c r="I38" s="13"/>
      <c r="J38" s="14">
        <f t="shared" si="0"/>
        <v>500</v>
      </c>
    </row>
    <row r="39" spans="1:15" ht="15" customHeight="1" x14ac:dyDescent="0.25">
      <c r="A39" s="3" t="s">
        <v>14</v>
      </c>
      <c r="B39" s="3"/>
      <c r="C39" s="10">
        <v>22</v>
      </c>
      <c r="D39" s="13">
        <f>+[1]Administration!D158</f>
        <v>5281.49</v>
      </c>
      <c r="E39" s="13"/>
      <c r="F39" s="13">
        <f>+[1]Administration!F158</f>
        <v>7100</v>
      </c>
      <c r="G39" s="13"/>
      <c r="H39" s="13">
        <f>+[1]Administration!H158</f>
        <v>7100</v>
      </c>
      <c r="I39" s="13"/>
      <c r="J39" s="14">
        <f t="shared" si="0"/>
        <v>0</v>
      </c>
    </row>
    <row r="40" spans="1:15" ht="15" customHeight="1" x14ac:dyDescent="0.25">
      <c r="A40" s="3" t="s">
        <v>27</v>
      </c>
      <c r="B40" s="3"/>
      <c r="C40" s="10">
        <v>22</v>
      </c>
      <c r="D40" s="13">
        <f>+[1]Administration!D197</f>
        <v>91210.89</v>
      </c>
      <c r="E40" s="13"/>
      <c r="F40" s="13">
        <f>+[1]Administration!F197</f>
        <v>115500</v>
      </c>
      <c r="G40" s="13"/>
      <c r="H40" s="13">
        <f>+[1]Administration!H197</f>
        <v>70500</v>
      </c>
      <c r="I40" s="13"/>
      <c r="J40" s="24">
        <f t="shared" si="0"/>
        <v>-45000</v>
      </c>
      <c r="M40" s="24"/>
      <c r="O40" s="24"/>
    </row>
    <row r="41" spans="1:15" ht="15" customHeight="1" x14ac:dyDescent="0.25">
      <c r="A41" s="3" t="s">
        <v>31</v>
      </c>
      <c r="B41" s="3"/>
      <c r="C41" s="10">
        <v>23</v>
      </c>
      <c r="D41" s="25">
        <f>+[1]Administration!D223</f>
        <v>575292.63</v>
      </c>
      <c r="E41" s="13"/>
      <c r="F41" s="20">
        <f>+[1]Administration!F223</f>
        <v>588800</v>
      </c>
      <c r="G41" s="13"/>
      <c r="H41" s="20">
        <f>+[1]Administration!H223</f>
        <v>643500</v>
      </c>
      <c r="I41" s="13"/>
      <c r="J41" s="14">
        <f t="shared" si="0"/>
        <v>54700</v>
      </c>
    </row>
    <row r="42" spans="1:15" ht="15" customHeight="1" x14ac:dyDescent="0.25">
      <c r="A42" s="3" t="s">
        <v>32</v>
      </c>
      <c r="B42" s="3"/>
      <c r="C42" s="16">
        <v>23</v>
      </c>
      <c r="D42" s="17">
        <f>+SUBTOTAL(109,D34:D41)</f>
        <v>1872675.67</v>
      </c>
      <c r="E42" s="13"/>
      <c r="F42" s="18">
        <f>+SUBTOTAL(109,F34:F41)</f>
        <v>2420500</v>
      </c>
      <c r="G42" s="20"/>
      <c r="H42" s="18">
        <f>+SUBTOTAL(109,H34:H41)</f>
        <v>2503150</v>
      </c>
      <c r="I42" s="13"/>
      <c r="J42" s="19">
        <f>+SUBTOTAL(109,J34:J41)</f>
        <v>82650</v>
      </c>
    </row>
    <row r="43" spans="1:15" ht="7.15" customHeight="1" x14ac:dyDescent="0.25">
      <c r="A43" s="3"/>
      <c r="B43" s="3"/>
      <c r="C43" s="2"/>
      <c r="D43" s="13"/>
      <c r="E43" s="13"/>
      <c r="F43" s="13"/>
      <c r="G43" s="13"/>
      <c r="H43" s="13"/>
      <c r="I43" s="13"/>
      <c r="J43" s="13"/>
    </row>
    <row r="44" spans="1:15" ht="15" customHeight="1" x14ac:dyDescent="0.25">
      <c r="A44" s="6" t="s">
        <v>33</v>
      </c>
      <c r="B44" s="6"/>
      <c r="C44" s="7"/>
      <c r="D44" s="13"/>
      <c r="E44" s="13"/>
      <c r="F44" s="13"/>
      <c r="G44" s="13"/>
      <c r="H44" s="13"/>
      <c r="I44" s="13"/>
      <c r="J44" s="13"/>
    </row>
    <row r="45" spans="1:15" ht="15" customHeight="1" x14ac:dyDescent="0.25">
      <c r="A45" s="3" t="s">
        <v>24</v>
      </c>
      <c r="B45" s="3"/>
      <c r="C45" s="10">
        <v>24</v>
      </c>
      <c r="D45" s="13">
        <f>+[1]Maintenance!D22</f>
        <v>3240139.6799999997</v>
      </c>
      <c r="E45" s="13"/>
      <c r="F45" s="13">
        <f>+[1]Maintenance!F22</f>
        <v>4085990</v>
      </c>
      <c r="G45" s="13"/>
      <c r="H45" s="13">
        <f>+[1]Maintenance!H22</f>
        <v>4452828</v>
      </c>
      <c r="I45" s="13"/>
      <c r="J45" s="14">
        <f t="shared" ref="J45:J50" si="1">SUM(H45-F45)</f>
        <v>366838</v>
      </c>
    </row>
    <row r="46" spans="1:15" ht="15" customHeight="1" x14ac:dyDescent="0.25">
      <c r="A46" s="3" t="s">
        <v>25</v>
      </c>
      <c r="B46" s="3"/>
      <c r="C46" s="10">
        <v>26</v>
      </c>
      <c r="D46" s="13">
        <f>+[1]Maintenance!D112</f>
        <v>869426.53000000014</v>
      </c>
      <c r="E46" s="13"/>
      <c r="F46" s="13">
        <f>+[1]Maintenance!F112</f>
        <v>3231200</v>
      </c>
      <c r="G46" s="13"/>
      <c r="H46" s="13">
        <f>+[1]Maintenance!H112</f>
        <v>1891550</v>
      </c>
      <c r="I46" s="13"/>
      <c r="J46" s="14">
        <f t="shared" si="1"/>
        <v>-1339650</v>
      </c>
    </row>
    <row r="47" spans="1:15" ht="15" customHeight="1" x14ac:dyDescent="0.25">
      <c r="A47" s="3" t="s">
        <v>30</v>
      </c>
      <c r="B47" s="3"/>
      <c r="C47" s="10">
        <v>27</v>
      </c>
      <c r="D47" s="13">
        <f>+[1]Maintenance!D157</f>
        <v>274677.58999999997</v>
      </c>
      <c r="E47" s="13"/>
      <c r="F47" s="13">
        <f>+[1]Maintenance!F157</f>
        <v>1174000</v>
      </c>
      <c r="G47" s="13"/>
      <c r="H47" s="13">
        <f>+[1]Maintenance!H157</f>
        <v>1283000</v>
      </c>
      <c r="I47" s="13"/>
      <c r="J47" s="14">
        <f t="shared" si="1"/>
        <v>109000</v>
      </c>
    </row>
    <row r="48" spans="1:15" ht="15" customHeight="1" x14ac:dyDescent="0.25">
      <c r="A48" s="3" t="s">
        <v>34</v>
      </c>
      <c r="B48" s="3"/>
      <c r="C48" s="10">
        <v>27</v>
      </c>
      <c r="D48" s="13">
        <f>+[1]Maintenance!D162</f>
        <v>0</v>
      </c>
      <c r="E48" s="13"/>
      <c r="F48" s="13">
        <f>+[1]Maintenance!F162</f>
        <v>350000</v>
      </c>
      <c r="G48" s="13"/>
      <c r="H48" s="13">
        <f>+[1]Maintenance!H162</f>
        <v>350000</v>
      </c>
      <c r="I48" s="13"/>
      <c r="J48" s="14">
        <f t="shared" si="1"/>
        <v>0</v>
      </c>
    </row>
    <row r="49" spans="1:10" ht="15" customHeight="1" x14ac:dyDescent="0.25">
      <c r="A49" s="3" t="s">
        <v>26</v>
      </c>
      <c r="B49" s="3"/>
      <c r="C49" s="10">
        <v>27</v>
      </c>
      <c r="D49" s="13">
        <f>+[1]Maintenance!D169</f>
        <v>1038.8800000000001</v>
      </c>
      <c r="E49" s="13"/>
      <c r="F49" s="13">
        <f>+[1]Maintenance!F169</f>
        <v>5600</v>
      </c>
      <c r="G49" s="13"/>
      <c r="H49" s="13">
        <f>+[1]Maintenance!H169</f>
        <v>5600</v>
      </c>
      <c r="I49" s="13"/>
      <c r="J49" s="14">
        <f t="shared" si="1"/>
        <v>0</v>
      </c>
    </row>
    <row r="50" spans="1:10" ht="15" customHeight="1" x14ac:dyDescent="0.25">
      <c r="A50" s="3" t="s">
        <v>27</v>
      </c>
      <c r="B50" s="3"/>
      <c r="C50" s="10">
        <v>28</v>
      </c>
      <c r="D50" s="25">
        <f>+[1]Maintenance!D224</f>
        <v>361539.74</v>
      </c>
      <c r="E50" s="13"/>
      <c r="F50" s="20">
        <f>+[1]Maintenance!F224</f>
        <v>698700</v>
      </c>
      <c r="G50" s="13"/>
      <c r="H50" s="20">
        <f>+[1]Maintenance!H224</f>
        <v>1634000</v>
      </c>
      <c r="I50" s="13"/>
      <c r="J50" s="14">
        <f t="shared" si="1"/>
        <v>935300</v>
      </c>
    </row>
    <row r="51" spans="1:10" ht="15" customHeight="1" x14ac:dyDescent="0.25">
      <c r="A51" s="3" t="s">
        <v>35</v>
      </c>
      <c r="B51" s="3"/>
      <c r="C51" s="16">
        <v>28</v>
      </c>
      <c r="D51" s="17">
        <f>+SUBTOTAL(109,D44:D50)</f>
        <v>4746822.42</v>
      </c>
      <c r="E51" s="11"/>
      <c r="F51" s="18">
        <f>+SUBTOTAL(109,F44:F50)</f>
        <v>9545490</v>
      </c>
      <c r="G51" s="26"/>
      <c r="H51" s="18">
        <f>+SUBTOTAL(109,H44:H50)</f>
        <v>9616978</v>
      </c>
      <c r="I51" s="11"/>
      <c r="J51" s="19">
        <f>+SUBTOTAL(109,J44:J50)</f>
        <v>71488</v>
      </c>
    </row>
    <row r="52" spans="1:10" ht="15" customHeight="1" x14ac:dyDescent="0.25">
      <c r="A52" s="3"/>
      <c r="B52" s="3"/>
      <c r="D52" s="13"/>
      <c r="E52" s="11"/>
      <c r="F52" s="13"/>
      <c r="G52" s="11"/>
      <c r="H52" s="13"/>
      <c r="I52" s="11"/>
      <c r="J52" s="14"/>
    </row>
    <row r="53" spans="1:10" ht="15" customHeight="1" x14ac:dyDescent="0.25">
      <c r="A53" s="3"/>
      <c r="B53" s="3"/>
      <c r="D53" s="13"/>
      <c r="E53" s="11"/>
      <c r="F53" s="13"/>
      <c r="G53" s="11"/>
      <c r="H53" s="13"/>
      <c r="I53" s="11"/>
      <c r="J53" s="14"/>
    </row>
    <row r="54" spans="1:10" ht="15" customHeight="1" x14ac:dyDescent="0.25">
      <c r="A54" s="3"/>
      <c r="B54" s="3"/>
      <c r="D54" s="13"/>
      <c r="E54" s="11"/>
      <c r="F54" s="13"/>
      <c r="G54" s="11"/>
      <c r="H54" s="13"/>
      <c r="I54" s="11"/>
      <c r="J54" s="14"/>
    </row>
    <row r="55" spans="1:10" ht="15" customHeight="1" x14ac:dyDescent="0.25">
      <c r="A55" s="45" t="s">
        <v>0</v>
      </c>
      <c r="B55" s="45"/>
      <c r="C55" s="45"/>
      <c r="D55" s="45"/>
      <c r="E55" s="45"/>
      <c r="F55" s="45"/>
      <c r="G55" s="45"/>
      <c r="H55" s="45"/>
      <c r="I55" s="45"/>
      <c r="J55" s="45"/>
    </row>
    <row r="56" spans="1:10" ht="15" customHeight="1" x14ac:dyDescent="0.25">
      <c r="A56" s="45" t="s">
        <v>1</v>
      </c>
      <c r="B56" s="45"/>
      <c r="C56" s="45"/>
      <c r="D56" s="45"/>
      <c r="E56" s="45"/>
      <c r="F56" s="45"/>
      <c r="G56" s="45"/>
      <c r="H56" s="45"/>
      <c r="I56" s="45"/>
      <c r="J56" s="45"/>
    </row>
    <row r="57" spans="1:10" ht="15" customHeight="1" x14ac:dyDescent="0.25">
      <c r="A57" s="45" t="str">
        <f>+FiscalYrEnding</f>
        <v>FISCAL YEAR ENDING JUNE 30, 2026</v>
      </c>
      <c r="B57" s="45"/>
      <c r="C57" s="45"/>
      <c r="D57" s="45"/>
      <c r="E57" s="45"/>
      <c r="F57" s="45"/>
      <c r="G57" s="45"/>
      <c r="H57" s="45"/>
      <c r="I57" s="45"/>
      <c r="J57" s="45"/>
    </row>
    <row r="58" spans="1:10" ht="15" customHeight="1" x14ac:dyDescent="0.25">
      <c r="A58" s="1" t="s">
        <v>2</v>
      </c>
      <c r="B58" s="1"/>
      <c r="C58" s="1"/>
      <c r="D58" s="1"/>
      <c r="E58" s="1"/>
      <c r="F58" s="1"/>
      <c r="G58" s="1"/>
      <c r="H58" s="1"/>
      <c r="I58" s="1"/>
      <c r="J58" s="1"/>
    </row>
    <row r="59" spans="1:10" ht="6.75" customHeight="1" x14ac:dyDescent="0.25"/>
    <row r="60" spans="1:10" ht="15" customHeight="1" x14ac:dyDescent="0.25">
      <c r="A60" s="46" t="s">
        <v>3</v>
      </c>
      <c r="B60" s="46"/>
      <c r="C60" s="46"/>
      <c r="D60" s="46"/>
      <c r="E60" s="46"/>
      <c r="F60" s="46"/>
      <c r="G60" s="46"/>
      <c r="H60" s="46"/>
      <c r="I60" s="46"/>
      <c r="J60" s="46"/>
    </row>
    <row r="61" spans="1:10" ht="6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5" customHeight="1" x14ac:dyDescent="0.25">
      <c r="A62" s="6" t="s">
        <v>36</v>
      </c>
      <c r="C62" s="7"/>
      <c r="D62" s="13"/>
      <c r="E62" s="13"/>
      <c r="F62" s="13"/>
      <c r="G62" s="13"/>
      <c r="H62" s="13"/>
      <c r="I62" s="13"/>
      <c r="J62" s="13"/>
    </row>
    <row r="63" spans="1:10" ht="15" customHeight="1" x14ac:dyDescent="0.25">
      <c r="A63" s="4"/>
      <c r="C63" s="5"/>
      <c r="D63" s="27" t="s">
        <v>4</v>
      </c>
      <c r="E63" s="3"/>
      <c r="F63" s="2"/>
      <c r="G63" s="3"/>
      <c r="H63" s="2"/>
      <c r="I63" s="3"/>
      <c r="J63" s="28" t="s">
        <v>5</v>
      </c>
    </row>
    <row r="64" spans="1:10" ht="15" customHeight="1" x14ac:dyDescent="0.25">
      <c r="A64" s="3"/>
      <c r="C64" s="2" t="s">
        <v>7</v>
      </c>
      <c r="D64" s="29" t="s">
        <v>8</v>
      </c>
      <c r="E64" s="29"/>
      <c r="F64" s="29" t="s">
        <v>9</v>
      </c>
      <c r="G64" s="29"/>
      <c r="H64" s="29" t="s">
        <v>9</v>
      </c>
      <c r="I64" s="29"/>
      <c r="J64" s="2" t="s">
        <v>9</v>
      </c>
    </row>
    <row r="65" spans="1:10" ht="15" customHeight="1" x14ac:dyDescent="0.25">
      <c r="A65" s="4"/>
      <c r="C65" s="7" t="s">
        <v>10</v>
      </c>
      <c r="D65" s="30">
        <f>+PriorActualYr</f>
        <v>45473</v>
      </c>
      <c r="E65" s="31"/>
      <c r="F65" s="7" t="str">
        <f>+PriorBudgetYr</f>
        <v>2024-25</v>
      </c>
      <c r="G65" s="7"/>
      <c r="H65" s="7" t="str">
        <f>+CurrentBudgetYr</f>
        <v>2025-26</v>
      </c>
      <c r="I65" s="7"/>
      <c r="J65" s="7" t="str">
        <f>+PriorBudgetYr</f>
        <v>2024-25</v>
      </c>
    </row>
    <row r="66" spans="1:10" ht="15" customHeight="1" x14ac:dyDescent="0.25">
      <c r="A66" s="3"/>
      <c r="C66" s="2"/>
      <c r="D66" s="31"/>
      <c r="E66" s="31"/>
      <c r="F66" s="7"/>
      <c r="G66" s="7"/>
      <c r="H66" s="7"/>
      <c r="I66" s="7"/>
      <c r="J66" s="32"/>
    </row>
    <row r="67" spans="1:10" ht="15" customHeight="1" x14ac:dyDescent="0.25">
      <c r="A67" s="6" t="s">
        <v>37</v>
      </c>
      <c r="C67" s="2"/>
      <c r="D67" s="11"/>
      <c r="E67" s="11"/>
      <c r="F67" s="11"/>
      <c r="G67" s="11"/>
      <c r="H67" s="11"/>
      <c r="I67" s="11"/>
      <c r="J67" s="11"/>
    </row>
    <row r="68" spans="1:10" ht="15" customHeight="1" x14ac:dyDescent="0.25">
      <c r="A68" s="3" t="s">
        <v>25</v>
      </c>
      <c r="C68" s="33">
        <v>29</v>
      </c>
      <c r="D68" s="11">
        <f>+[1]Construction!D39</f>
        <v>883786.83999999985</v>
      </c>
      <c r="E68" s="11"/>
      <c r="F68" s="11">
        <f>+[1]Construction!F39</f>
        <v>2838400</v>
      </c>
      <c r="G68" s="11"/>
      <c r="H68" s="11">
        <f>+[1]Construction!H39</f>
        <v>2811000</v>
      </c>
      <c r="I68" s="11"/>
      <c r="J68" s="12">
        <f>SUM(H68-F68)</f>
        <v>-27400</v>
      </c>
    </row>
    <row r="69" spans="1:10" ht="15" customHeight="1" x14ac:dyDescent="0.25">
      <c r="A69" s="3" t="s">
        <v>38</v>
      </c>
      <c r="C69" s="33">
        <v>29</v>
      </c>
      <c r="D69" s="20">
        <f>+[1]Construction!D44</f>
        <v>3387.5</v>
      </c>
      <c r="E69" s="34"/>
      <c r="F69" s="13">
        <f>+[1]Construction!F44</f>
        <v>650000</v>
      </c>
      <c r="G69" s="11"/>
      <c r="H69" s="13">
        <f>+[1]Construction!H44</f>
        <v>650000</v>
      </c>
      <c r="I69" s="34"/>
      <c r="J69" s="14">
        <f>SUM(H69-F69)</f>
        <v>0</v>
      </c>
    </row>
    <row r="70" spans="1:10" ht="15" hidden="1" customHeight="1" x14ac:dyDescent="0.25">
      <c r="A70" s="3" t="s">
        <v>27</v>
      </c>
      <c r="C70" s="33">
        <v>29</v>
      </c>
      <c r="D70" s="20">
        <f>+[1]Construction!D48</f>
        <v>0</v>
      </c>
      <c r="E70" s="34"/>
      <c r="F70" s="13">
        <f>+[1]Construction!F48</f>
        <v>0</v>
      </c>
      <c r="G70" s="11"/>
      <c r="H70" s="13">
        <f>+[1]Construction!H48</f>
        <v>0</v>
      </c>
      <c r="I70" s="34"/>
      <c r="J70" s="14">
        <f>SUM(H70-F70)</f>
        <v>0</v>
      </c>
    </row>
    <row r="71" spans="1:10" ht="15" customHeight="1" x14ac:dyDescent="0.25">
      <c r="A71" s="3" t="s">
        <v>39</v>
      </c>
      <c r="C71" s="16">
        <v>29</v>
      </c>
      <c r="D71" s="17">
        <f>+SUBTOTAL(109,D67:D69)</f>
        <v>887174.33999999985</v>
      </c>
      <c r="E71" s="35"/>
      <c r="F71" s="18">
        <f>+SUBTOTAL(109,F67:F69)</f>
        <v>3488400</v>
      </c>
      <c r="G71" s="35"/>
      <c r="H71" s="18">
        <f>+SUBTOTAL(109,H67:H69)</f>
        <v>3461000</v>
      </c>
      <c r="I71" s="35"/>
      <c r="J71" s="19">
        <f>+SUBTOTAL(109,J67:J69)</f>
        <v>-27400</v>
      </c>
    </row>
    <row r="72" spans="1:10" ht="15" customHeight="1" x14ac:dyDescent="0.25">
      <c r="A72" s="3"/>
      <c r="C72" s="2"/>
      <c r="D72" s="36"/>
      <c r="E72" s="36"/>
      <c r="F72" s="36"/>
      <c r="G72" s="36"/>
      <c r="H72" s="36"/>
      <c r="I72" s="36"/>
      <c r="J72" s="36"/>
    </row>
    <row r="73" spans="1:10" ht="15" customHeight="1" x14ac:dyDescent="0.25">
      <c r="A73" s="6" t="s">
        <v>40</v>
      </c>
      <c r="C73" s="7"/>
      <c r="D73" s="35"/>
      <c r="E73" s="35"/>
      <c r="F73" s="35"/>
      <c r="G73" s="35"/>
      <c r="H73" s="35"/>
      <c r="I73" s="35"/>
      <c r="J73" s="35"/>
    </row>
    <row r="74" spans="1:10" ht="15" customHeight="1" x14ac:dyDescent="0.25">
      <c r="A74" s="3" t="s">
        <v>24</v>
      </c>
      <c r="C74" s="10">
        <v>30</v>
      </c>
      <c r="D74" s="35">
        <f>+[1]Police!D20</f>
        <v>649441.05999999982</v>
      </c>
      <c r="E74" s="35"/>
      <c r="F74" s="35">
        <f>+[1]Police!F20</f>
        <v>860500</v>
      </c>
      <c r="G74" s="35"/>
      <c r="H74" s="35">
        <f>+[1]Police!H20</f>
        <v>892220</v>
      </c>
      <c r="I74" s="35"/>
      <c r="J74" s="14">
        <f>SUM(H74-F74)</f>
        <v>31720</v>
      </c>
    </row>
    <row r="75" spans="1:10" ht="15" customHeight="1" x14ac:dyDescent="0.25">
      <c r="A75" s="3" t="s">
        <v>25</v>
      </c>
      <c r="C75" s="10">
        <v>31</v>
      </c>
      <c r="D75" s="13">
        <f>+[1]Police!D71</f>
        <v>145844.83000000002</v>
      </c>
      <c r="E75" s="13"/>
      <c r="F75" s="13">
        <f>+[1]Police!F71</f>
        <v>166700</v>
      </c>
      <c r="G75" s="13"/>
      <c r="H75" s="13">
        <f>+[1]Police!H71</f>
        <v>184550</v>
      </c>
      <c r="I75" s="13"/>
      <c r="J75" s="14">
        <f>SUM(H75-F75)</f>
        <v>17850</v>
      </c>
    </row>
    <row r="76" spans="1:10" ht="15" customHeight="1" x14ac:dyDescent="0.25">
      <c r="A76" s="3" t="s">
        <v>30</v>
      </c>
      <c r="C76" s="10">
        <v>31</v>
      </c>
      <c r="D76" s="13">
        <f>+[1]Police!D82</f>
        <v>30862.94</v>
      </c>
      <c r="E76" s="13"/>
      <c r="F76" s="13">
        <f>+[1]Police!F82</f>
        <v>93000</v>
      </c>
      <c r="G76" s="13"/>
      <c r="H76" s="13">
        <f>+[1]Police!H82</f>
        <v>106500</v>
      </c>
      <c r="I76" s="13"/>
      <c r="J76" s="14">
        <f>SUM(H76-F76)</f>
        <v>13500</v>
      </c>
    </row>
    <row r="77" spans="1:10" ht="15" customHeight="1" x14ac:dyDescent="0.25">
      <c r="A77" s="3" t="s">
        <v>26</v>
      </c>
      <c r="C77" s="10">
        <v>31</v>
      </c>
      <c r="D77" s="13">
        <f>+[1]Police!D88</f>
        <v>120</v>
      </c>
      <c r="E77" s="13"/>
      <c r="F77" s="13">
        <f>+[1]Police!F88</f>
        <v>5000</v>
      </c>
      <c r="G77" s="13"/>
      <c r="H77" s="13">
        <f>+[1]Police!H88</f>
        <v>5000</v>
      </c>
      <c r="I77" s="13"/>
      <c r="J77" s="14">
        <f>SUM(H77-F77)</f>
        <v>0</v>
      </c>
    </row>
    <row r="78" spans="1:10" ht="15" customHeight="1" x14ac:dyDescent="0.25">
      <c r="A78" s="3" t="s">
        <v>27</v>
      </c>
      <c r="C78" s="10">
        <v>32</v>
      </c>
      <c r="D78" s="25">
        <f>+[1]Police!D117</f>
        <v>133609.39000000001</v>
      </c>
      <c r="E78" s="13"/>
      <c r="F78" s="25">
        <f>+[1]Police!F117</f>
        <v>154500</v>
      </c>
      <c r="G78" s="13"/>
      <c r="H78" s="25">
        <f>+[1]Police!H117</f>
        <v>118500</v>
      </c>
      <c r="I78" s="13"/>
      <c r="J78" s="14">
        <f>SUM(H78-F78)</f>
        <v>-36000</v>
      </c>
    </row>
    <row r="79" spans="1:10" ht="15" customHeight="1" x14ac:dyDescent="0.25">
      <c r="A79" s="3" t="s">
        <v>41</v>
      </c>
      <c r="C79" s="16">
        <v>32</v>
      </c>
      <c r="D79" s="13">
        <f>+SUBTOTAL(109,D73:D78)</f>
        <v>959878.21999999986</v>
      </c>
      <c r="E79" s="13"/>
      <c r="F79" s="13">
        <f>+SUBTOTAL(109,F73:F78)</f>
        <v>1279700</v>
      </c>
      <c r="G79" s="13"/>
      <c r="H79" s="13">
        <f>+SUBTOTAL(109,H73:H78)</f>
        <v>1306770</v>
      </c>
      <c r="I79" s="13"/>
      <c r="J79" s="19">
        <f>+SUBTOTAL(109,J73:J78)</f>
        <v>27070</v>
      </c>
    </row>
    <row r="80" spans="1:10" ht="15" customHeight="1" x14ac:dyDescent="0.25">
      <c r="A80" s="3"/>
      <c r="C80" s="2"/>
      <c r="D80" s="25"/>
      <c r="E80" s="13"/>
      <c r="F80" s="25"/>
      <c r="G80" s="13"/>
      <c r="H80" s="25"/>
      <c r="I80" s="13"/>
      <c r="J80" s="25"/>
    </row>
    <row r="81" spans="1:14" ht="15" customHeight="1" x14ac:dyDescent="0.25">
      <c r="A81" s="22" t="s">
        <v>42</v>
      </c>
      <c r="C81" s="23">
        <v>32</v>
      </c>
      <c r="D81" s="13">
        <f>+SUBTOTAL(109,D27:D51)+SUBTOTAL(109,D67:D80)</f>
        <v>8599277.9399999995</v>
      </c>
      <c r="E81" s="13"/>
      <c r="F81" s="13">
        <f>+SUBTOTAL(109,F27:F51)+SUBTOTAL(109,F67:F80)</f>
        <v>16918840</v>
      </c>
      <c r="G81" s="13"/>
      <c r="H81" s="13">
        <f>+SUBTOTAL(109,H27:H51)+SUBTOTAL(109,H67:H80)</f>
        <v>17131293</v>
      </c>
      <c r="I81" s="13"/>
      <c r="J81" s="19">
        <f>+SUBTOTAL(109,J27:J51)+SUBTOTAL(109,J67:J80)</f>
        <v>212453</v>
      </c>
    </row>
    <row r="82" spans="1:14" ht="15" customHeight="1" x14ac:dyDescent="0.25">
      <c r="A82" s="22"/>
      <c r="C82" s="2"/>
      <c r="D82" s="13"/>
      <c r="E82" s="13"/>
      <c r="F82" s="13"/>
      <c r="G82" s="13"/>
      <c r="H82" s="13"/>
      <c r="I82" s="13"/>
      <c r="J82" s="13"/>
    </row>
    <row r="83" spans="1:14" ht="15" customHeight="1" x14ac:dyDescent="0.25">
      <c r="A83" s="3"/>
      <c r="C83" s="2"/>
      <c r="D83" s="13"/>
      <c r="E83" s="13"/>
      <c r="F83" s="13"/>
      <c r="G83" s="13"/>
      <c r="H83" s="13"/>
      <c r="I83" s="13"/>
      <c r="J83" s="13"/>
    </row>
    <row r="84" spans="1:14" ht="15" customHeight="1" x14ac:dyDescent="0.25">
      <c r="A84" s="3" t="s">
        <v>43</v>
      </c>
      <c r="C84" s="23">
        <v>33</v>
      </c>
      <c r="D84" s="25">
        <f>+[1]Transfers!D20</f>
        <v>1233549.32</v>
      </c>
      <c r="E84" s="13"/>
      <c r="F84" s="25">
        <f>+[1]Transfers!F20</f>
        <v>1694000</v>
      </c>
      <c r="G84" s="13"/>
      <c r="H84" s="25">
        <f>+[1]Transfers!H20</f>
        <v>2021800</v>
      </c>
      <c r="I84" s="13"/>
      <c r="J84" s="37">
        <f>H84-F84</f>
        <v>327800</v>
      </c>
    </row>
    <row r="85" spans="1:14" ht="15" customHeight="1" x14ac:dyDescent="0.25">
      <c r="A85" s="3"/>
      <c r="C85" s="7"/>
      <c r="D85" s="13"/>
      <c r="E85" s="13"/>
      <c r="F85" s="13"/>
      <c r="G85" s="13"/>
      <c r="H85" s="13"/>
      <c r="I85" s="13"/>
      <c r="J85" s="13"/>
      <c r="N85" t="s">
        <v>44</v>
      </c>
    </row>
    <row r="86" spans="1:14" ht="15" customHeight="1" x14ac:dyDescent="0.25">
      <c r="A86" s="3"/>
      <c r="C86" s="2"/>
      <c r="D86" s="13"/>
      <c r="E86" s="13"/>
      <c r="F86" s="13"/>
      <c r="G86" s="13"/>
      <c r="H86" s="13"/>
      <c r="I86" s="13"/>
      <c r="J86" s="13"/>
    </row>
    <row r="87" spans="1:14" ht="15" customHeight="1" x14ac:dyDescent="0.25">
      <c r="A87" s="22" t="s">
        <v>45</v>
      </c>
      <c r="C87" s="23">
        <v>33</v>
      </c>
      <c r="D87" s="11">
        <f>+SUM(D81:D84)</f>
        <v>9832827.2599999998</v>
      </c>
      <c r="E87" s="13"/>
      <c r="F87" s="11">
        <f>+SUM(F81:F84)</f>
        <v>18612840</v>
      </c>
      <c r="G87" s="13"/>
      <c r="H87" s="11">
        <f>+SUM(H81:H84)</f>
        <v>19153093</v>
      </c>
      <c r="I87" s="13"/>
      <c r="J87" s="12">
        <f>+SUM(J81:J84)</f>
        <v>540253</v>
      </c>
    </row>
    <row r="88" spans="1:14" ht="15" customHeight="1" x14ac:dyDescent="0.25">
      <c r="A88" s="22" t="s">
        <v>46</v>
      </c>
      <c r="C88" s="38"/>
      <c r="D88" s="13"/>
      <c r="E88" s="13"/>
      <c r="F88" s="13"/>
      <c r="G88" s="13"/>
      <c r="H88" s="13"/>
      <c r="I88" s="13"/>
      <c r="J88" s="13"/>
    </row>
    <row r="89" spans="1:14" ht="15" customHeight="1" x14ac:dyDescent="0.25">
      <c r="A89" s="3"/>
      <c r="C89" s="2"/>
      <c r="D89" s="13"/>
      <c r="E89" s="13"/>
      <c r="F89" s="13"/>
      <c r="G89" s="13"/>
      <c r="H89" s="13"/>
      <c r="I89" s="13"/>
      <c r="J89" s="13"/>
    </row>
    <row r="90" spans="1:14" ht="15" customHeight="1" x14ac:dyDescent="0.25">
      <c r="A90" s="3"/>
      <c r="C90" s="2"/>
      <c r="D90" s="13"/>
      <c r="E90" s="13"/>
      <c r="F90" s="13"/>
      <c r="G90" s="13"/>
      <c r="H90" s="13"/>
      <c r="I90" s="13"/>
      <c r="J90" s="13"/>
    </row>
    <row r="91" spans="1:14" ht="15" customHeight="1" x14ac:dyDescent="0.25">
      <c r="A91" s="22" t="s">
        <v>47</v>
      </c>
      <c r="C91" s="39">
        <v>34</v>
      </c>
      <c r="D91" s="40">
        <f>+D23-D87</f>
        <v>12717537.799999995</v>
      </c>
      <c r="E91" s="11"/>
      <c r="F91" s="40">
        <f>+F23-F87</f>
        <v>1332259</v>
      </c>
      <c r="G91" s="11"/>
      <c r="H91" s="40">
        <f>+H23-H87</f>
        <v>2845798</v>
      </c>
      <c r="I91" s="11"/>
      <c r="J91" s="41">
        <f>+J23-J87</f>
        <v>1513539</v>
      </c>
    </row>
    <row r="92" spans="1:14" ht="15" customHeight="1" x14ac:dyDescent="0.25">
      <c r="A92" s="3"/>
      <c r="C92" s="2"/>
      <c r="D92" s="11"/>
      <c r="E92" s="11"/>
      <c r="F92" s="11"/>
      <c r="G92" s="11"/>
      <c r="H92" s="11"/>
      <c r="I92" s="11"/>
      <c r="J92" s="11"/>
    </row>
    <row r="93" spans="1:14" ht="15" customHeight="1" x14ac:dyDescent="0.25">
      <c r="A93" s="3"/>
      <c r="C93" s="2"/>
      <c r="D93" s="13"/>
      <c r="E93" s="13"/>
      <c r="F93" s="13"/>
      <c r="G93" s="13"/>
      <c r="H93" s="13"/>
      <c r="I93" s="13"/>
      <c r="J93" s="13"/>
    </row>
    <row r="94" spans="1:14" ht="15" customHeight="1" x14ac:dyDescent="0.25">
      <c r="A94" s="3" t="s">
        <v>48</v>
      </c>
      <c r="C94" s="39">
        <v>34</v>
      </c>
      <c r="D94" s="27"/>
      <c r="E94" s="27"/>
      <c r="F94" s="42">
        <f>+[1]Summary!F22</f>
        <v>63401944</v>
      </c>
      <c r="G94" s="43"/>
      <c r="H94" s="3"/>
      <c r="I94" s="13"/>
      <c r="J94" s="27"/>
    </row>
    <row r="95" spans="1:14" ht="15" customHeight="1" x14ac:dyDescent="0.25">
      <c r="A95" s="3" t="s">
        <v>49</v>
      </c>
      <c r="C95" s="2"/>
      <c r="D95" s="27"/>
      <c r="E95" s="27"/>
      <c r="F95" s="43"/>
      <c r="G95" s="43"/>
      <c r="H95" s="43"/>
      <c r="I95" s="13"/>
      <c r="J95" s="27"/>
    </row>
    <row r="96" spans="1:14" ht="15" customHeight="1" x14ac:dyDescent="0.25">
      <c r="A96" s="3"/>
      <c r="C96" s="2"/>
      <c r="D96" s="27"/>
      <c r="E96" s="27"/>
      <c r="F96" s="43"/>
      <c r="G96" s="43"/>
      <c r="H96" s="43"/>
      <c r="I96" s="13"/>
      <c r="J96" s="27"/>
    </row>
    <row r="97" spans="1:10" ht="15" customHeight="1" thickBot="1" x14ac:dyDescent="0.3">
      <c r="A97" s="3" t="s">
        <v>50</v>
      </c>
      <c r="C97" s="39">
        <v>34</v>
      </c>
      <c r="D97" s="27"/>
      <c r="E97" s="27"/>
      <c r="F97" s="44">
        <f>+SUBTOTAL(109,F91:F94)</f>
        <v>64734203</v>
      </c>
      <c r="G97" s="43"/>
      <c r="H97" s="25">
        <f>+F97</f>
        <v>64734203</v>
      </c>
      <c r="I97" s="13"/>
      <c r="J97" s="27"/>
    </row>
    <row r="98" spans="1:10" ht="15" customHeight="1" thickTop="1" x14ac:dyDescent="0.25">
      <c r="A98" s="3"/>
      <c r="C98" s="2"/>
      <c r="D98" s="27"/>
      <c r="E98" s="27"/>
      <c r="F98" s="43"/>
      <c r="G98" s="43"/>
      <c r="H98" s="43"/>
      <c r="I98" s="13"/>
      <c r="J98" s="27"/>
    </row>
    <row r="99" spans="1:10" ht="15" customHeight="1" x14ac:dyDescent="0.25">
      <c r="A99" s="3" t="s">
        <v>51</v>
      </c>
      <c r="C99" s="2"/>
      <c r="D99" s="27"/>
      <c r="E99" s="27"/>
      <c r="F99" s="43"/>
      <c r="G99" s="43"/>
      <c r="H99" s="43"/>
      <c r="I99" s="13"/>
      <c r="J99" s="27"/>
    </row>
    <row r="100" spans="1:10" ht="15" customHeight="1" thickBot="1" x14ac:dyDescent="0.3">
      <c r="A100" s="3" t="s">
        <v>52</v>
      </c>
      <c r="C100" s="39">
        <v>34</v>
      </c>
      <c r="D100" s="27"/>
      <c r="E100" s="27"/>
      <c r="F100" s="43"/>
      <c r="G100" s="43"/>
      <c r="H100" s="44">
        <f>+SUBTOTAL(109,H91:H97)</f>
        <v>67580001</v>
      </c>
      <c r="I100" s="13"/>
      <c r="J100" s="27"/>
    </row>
    <row r="101" spans="1:10" ht="15" customHeight="1" thickTop="1" x14ac:dyDescent="0.25"/>
    <row r="102" spans="1:10" ht="15" customHeight="1" x14ac:dyDescent="0.25"/>
    <row r="103" spans="1:10" ht="15" customHeight="1" x14ac:dyDescent="0.25"/>
    <row r="104" spans="1:10" ht="15" customHeight="1" x14ac:dyDescent="0.25"/>
    <row r="105" spans="1:10" ht="15" customHeight="1" x14ac:dyDescent="0.25"/>
  </sheetData>
  <sheetProtection selectLockedCells="1" selectUnlockedCells="1"/>
  <mergeCells count="8">
    <mergeCell ref="A57:J57"/>
    <mergeCell ref="A60:J60"/>
    <mergeCell ref="A1:J1"/>
    <mergeCell ref="A2:J2"/>
    <mergeCell ref="A3:J3"/>
    <mergeCell ref="A6:J6"/>
    <mergeCell ref="A55:J55"/>
    <mergeCell ref="A56:J56"/>
  </mergeCells>
  <conditionalFormatting sqref="J12:J16">
    <cfRule type="cellIs" dxfId="23" priority="1" operator="greaterThan">
      <formula>0</formula>
    </cfRule>
    <cfRule type="cellIs" dxfId="22" priority="2" operator="lessThan">
      <formula>0</formula>
    </cfRule>
  </conditionalFormatting>
  <conditionalFormatting sqref="J19:J21">
    <cfRule type="cellIs" dxfId="21" priority="3" operator="greaterThan">
      <formula>0</formula>
    </cfRule>
    <cfRule type="cellIs" dxfId="20" priority="4" operator="lessThan">
      <formula>0</formula>
    </cfRule>
  </conditionalFormatting>
  <conditionalFormatting sqref="J23:J24">
    <cfRule type="cellIs" dxfId="19" priority="23" operator="greaterThan">
      <formula>0</formula>
    </cfRule>
    <cfRule type="cellIs" dxfId="18" priority="24" operator="lessThan">
      <formula>0</formula>
    </cfRule>
  </conditionalFormatting>
  <conditionalFormatting sqref="J28:J32">
    <cfRule type="cellIs" dxfId="17" priority="9" operator="greaterThan">
      <formula>0</formula>
    </cfRule>
    <cfRule type="cellIs" dxfId="16" priority="10" operator="lessThan">
      <formula>0</formula>
    </cfRule>
  </conditionalFormatting>
  <conditionalFormatting sqref="J35:J42">
    <cfRule type="cellIs" dxfId="15" priority="7" operator="greaterThan">
      <formula>0</formula>
    </cfRule>
    <cfRule type="cellIs" dxfId="14" priority="8" operator="lessThan">
      <formula>0</formula>
    </cfRule>
  </conditionalFormatting>
  <conditionalFormatting sqref="J45:J54">
    <cfRule type="cellIs" dxfId="13" priority="21" operator="greaterThan">
      <formula>0</formula>
    </cfRule>
    <cfRule type="cellIs" dxfId="12" priority="22" operator="lessThan">
      <formula>0</formula>
    </cfRule>
  </conditionalFormatting>
  <conditionalFormatting sqref="J68:J71">
    <cfRule type="cellIs" dxfId="11" priority="5" operator="greaterThan">
      <formula>0</formula>
    </cfRule>
    <cfRule type="cellIs" dxfId="10" priority="6" operator="lessThan">
      <formula>0</formula>
    </cfRule>
  </conditionalFormatting>
  <conditionalFormatting sqref="J74:J79">
    <cfRule type="cellIs" dxfId="9" priority="19" operator="greaterThan">
      <formula>0</formula>
    </cfRule>
    <cfRule type="cellIs" dxfId="8" priority="20" operator="lessThan">
      <formula>0</formula>
    </cfRule>
  </conditionalFormatting>
  <conditionalFormatting sqref="J81">
    <cfRule type="cellIs" dxfId="7" priority="17" operator="greaterThan">
      <formula>0</formula>
    </cfRule>
    <cfRule type="cellIs" dxfId="6" priority="18" operator="lessThan">
      <formula>0</formula>
    </cfRule>
  </conditionalFormatting>
  <conditionalFormatting sqref="J84">
    <cfRule type="cellIs" dxfId="5" priority="15" operator="greaterThan">
      <formula>0</formula>
    </cfRule>
    <cfRule type="cellIs" dxfId="4" priority="16" operator="lessThan">
      <formula>0</formula>
    </cfRule>
  </conditionalFormatting>
  <conditionalFormatting sqref="J87">
    <cfRule type="cellIs" dxfId="3" priority="13" operator="greaterThan">
      <formula>0</formula>
    </cfRule>
    <cfRule type="cellIs" dxfId="2" priority="14" operator="lessThan">
      <formula>0</formula>
    </cfRule>
  </conditionalFormatting>
  <conditionalFormatting sqref="J91">
    <cfRule type="cellIs" dxfId="1" priority="11" operator="greaterThan">
      <formula>0</formula>
    </cfRule>
    <cfRule type="cellIs" dxfId="0" priority="12" operator="lessThan">
      <formula>0</formula>
    </cfRule>
  </conditionalFormatting>
  <pageMargins left="0.7" right="0.45" top="0.5" bottom="0.5" header="0.05" footer="0.3"/>
  <pageSetup scale="98" firstPageNumber="12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Exec Sum 12 13</vt:lpstr>
      <vt:lpstr>CYExcess</vt:lpstr>
      <vt:lpstr>CYSurplus</vt:lpstr>
      <vt:lpstr>CYTE</vt:lpstr>
      <vt:lpstr>CYTETrans</vt:lpstr>
      <vt:lpstr>CYTOR</vt:lpstr>
      <vt:lpstr>CYTransfer</vt:lpstr>
      <vt:lpstr>Page13</vt:lpstr>
      <vt:lpstr>'Exec Sum 12 13'!Print_Area</vt:lpstr>
      <vt:lpstr>PYExcess</vt:lpstr>
      <vt:lpstr>PYSurplus</vt:lpstr>
      <vt:lpstr>PYTE</vt:lpstr>
      <vt:lpstr>PYTETrans</vt:lpstr>
      <vt:lpstr>PYTOR</vt:lpstr>
      <vt:lpstr>PYTransfer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Jerri Henderson</dc:creator>
  <cp:lastModifiedBy>Kelly Poche</cp:lastModifiedBy>
  <dcterms:created xsi:type="dcterms:W3CDTF">2025-03-26T12:21:54Z</dcterms:created>
  <dcterms:modified xsi:type="dcterms:W3CDTF">2025-05-06T21:23:02Z</dcterms:modified>
</cp:coreProperties>
</file>